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X03739894\Documents\KOF\Website\JULIO 2020\"/>
    </mc:Choice>
  </mc:AlternateContent>
  <bookViews>
    <workbookView xWindow="0" yWindow="0" windowWidth="20490" windowHeight="7320"/>
  </bookViews>
  <sheets>
    <sheet name="VOLUME" sheetId="1" r:id="rId1"/>
    <sheet name="TRANSACTIONS" sheetId="2" r:id="rId2"/>
    <sheet name="VOLUMEN" sheetId="4" r:id="rId3"/>
    <sheet name="TRANSACCIONES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39" i="5" l="1"/>
  <c r="BX33" i="5"/>
  <c r="BX26" i="5"/>
  <c r="BX20" i="5"/>
  <c r="BX14" i="5"/>
  <c r="BX8" i="5"/>
  <c r="BX39" i="2"/>
  <c r="BX33" i="2"/>
  <c r="BX26" i="2"/>
  <c r="BX20" i="2"/>
  <c r="BX14" i="2"/>
  <c r="BX8" i="2"/>
  <c r="CR51" i="4"/>
  <c r="CR44" i="4"/>
  <c r="CR30" i="4"/>
  <c r="CR23" i="4"/>
  <c r="CR16" i="4"/>
  <c r="CR9" i="4"/>
  <c r="CR51" i="1"/>
  <c r="CR44" i="1"/>
  <c r="CR30" i="1"/>
  <c r="CR23" i="1"/>
  <c r="CR16" i="1"/>
  <c r="CR9" i="1"/>
  <c r="CQ9" i="1"/>
  <c r="BW39" i="5" l="1"/>
  <c r="BW33" i="5"/>
  <c r="BW26" i="5"/>
  <c r="BW20" i="5"/>
  <c r="BW8" i="5"/>
  <c r="CQ51" i="4" l="1"/>
  <c r="CQ44" i="4"/>
  <c r="CQ37" i="4"/>
  <c r="CQ30" i="4"/>
  <c r="CQ23" i="4"/>
  <c r="CQ16" i="4"/>
  <c r="CQ9" i="4"/>
  <c r="BV39" i="5"/>
  <c r="BV33" i="5"/>
  <c r="BV26" i="5"/>
  <c r="BV20" i="5"/>
  <c r="BV14" i="5"/>
  <c r="BV8" i="5"/>
  <c r="CP51" i="4"/>
  <c r="CP44" i="4"/>
  <c r="CP37" i="4"/>
  <c r="CP30" i="4"/>
  <c r="CP23" i="4"/>
  <c r="CP16" i="4"/>
  <c r="CP9" i="4"/>
  <c r="BU39" i="5" l="1"/>
  <c r="BU33" i="5"/>
  <c r="BU26" i="5"/>
  <c r="BU20" i="5"/>
  <c r="BU14" i="5"/>
  <c r="BU8" i="5"/>
  <c r="CO51" i="4"/>
  <c r="CO44" i="4"/>
  <c r="CO37" i="4"/>
  <c r="CO30" i="4"/>
  <c r="CO23" i="4"/>
  <c r="CO16" i="4"/>
  <c r="CO9" i="4"/>
  <c r="BV8" i="2" l="1"/>
  <c r="BW8" i="2"/>
  <c r="BV14" i="2"/>
  <c r="BV20" i="2"/>
  <c r="BW20" i="2"/>
  <c r="BV26" i="2"/>
  <c r="BW26" i="2"/>
  <c r="BV33" i="2"/>
  <c r="BW33" i="2"/>
  <c r="BV39" i="2"/>
  <c r="BW39" i="2"/>
  <c r="CQ51" i="1"/>
  <c r="CP9" i="1"/>
  <c r="CP16" i="1"/>
  <c r="CQ16" i="1"/>
  <c r="CP23" i="1"/>
  <c r="CQ23" i="1"/>
  <c r="CP30" i="1"/>
  <c r="CQ30" i="1"/>
  <c r="CP37" i="1"/>
  <c r="CQ37" i="1"/>
  <c r="CP44" i="1"/>
  <c r="CQ44" i="1"/>
  <c r="CP51" i="1"/>
  <c r="BT39" i="5" l="1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BT33" i="5"/>
  <c r="BS33" i="5"/>
  <c r="BO33" i="5"/>
  <c r="BN33" i="5"/>
  <c r="BL33" i="5"/>
  <c r="BK33" i="5"/>
  <c r="BJ33" i="5"/>
  <c r="BI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BT26" i="5"/>
  <c r="BS26" i="5"/>
  <c r="BR26" i="5"/>
  <c r="BO26" i="5"/>
  <c r="BM26" i="5"/>
  <c r="BL26" i="5"/>
  <c r="BJ26" i="5"/>
  <c r="BI26" i="5"/>
  <c r="BH26" i="5"/>
  <c r="BG26" i="5"/>
  <c r="BF26" i="5"/>
  <c r="BD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BT20" i="5"/>
  <c r="BS20" i="5"/>
  <c r="BP20" i="5"/>
  <c r="BM20" i="5"/>
  <c r="BL20" i="5"/>
  <c r="BK20" i="5"/>
  <c r="BJ20" i="5"/>
  <c r="BH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BT14" i="5"/>
  <c r="BR14" i="5"/>
  <c r="BQ14" i="5"/>
  <c r="BO14" i="5"/>
  <c r="BN14" i="5"/>
  <c r="BL14" i="5"/>
  <c r="BK14" i="5"/>
  <c r="BJ14" i="5"/>
  <c r="BI14" i="5"/>
  <c r="BH14" i="5"/>
  <c r="BF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BS8" i="5"/>
  <c r="BR8" i="5"/>
  <c r="BQ8" i="5"/>
  <c r="BP8" i="5"/>
  <c r="BO8" i="5"/>
  <c r="BN8" i="5"/>
  <c r="BM8" i="5"/>
  <c r="BI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CN51" i="4"/>
  <c r="CM51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W44" i="4"/>
  <c r="V44" i="4"/>
  <c r="U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AH40" i="4"/>
  <c r="AH44" i="4" s="1"/>
  <c r="AG40" i="4"/>
  <c r="AG44" i="4" s="1"/>
  <c r="AF40" i="4"/>
  <c r="AF44" i="4" s="1"/>
  <c r="AE40" i="4"/>
  <c r="AE44" i="4" s="1"/>
  <c r="AD40" i="4"/>
  <c r="AD44" i="4" s="1"/>
  <c r="AC40" i="4"/>
  <c r="AC44" i="4" s="1"/>
  <c r="AB40" i="4"/>
  <c r="AB44" i="4" s="1"/>
  <c r="AA40" i="4"/>
  <c r="AA44" i="4" s="1"/>
  <c r="Z40" i="4"/>
  <c r="Z44" i="4" s="1"/>
  <c r="Y40" i="4"/>
  <c r="Y44" i="4" s="1"/>
  <c r="X40" i="4"/>
  <c r="X44" i="4" s="1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CN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W30" i="4"/>
  <c r="V30" i="4"/>
  <c r="U30" i="4"/>
  <c r="T30" i="4"/>
  <c r="S30" i="4"/>
  <c r="AH26" i="4"/>
  <c r="AH30" i="4" s="1"/>
  <c r="AG26" i="4"/>
  <c r="AG30" i="4" s="1"/>
  <c r="AF26" i="4"/>
  <c r="AF30" i="4" s="1"/>
  <c r="AE26" i="4"/>
  <c r="AE30" i="4" s="1"/>
  <c r="AD26" i="4"/>
  <c r="AD30" i="4" s="1"/>
  <c r="AC26" i="4"/>
  <c r="AC30" i="4" s="1"/>
  <c r="AB26" i="4"/>
  <c r="AB30" i="4" s="1"/>
  <c r="AA26" i="4"/>
  <c r="AA30" i="4" s="1"/>
  <c r="Z26" i="4"/>
  <c r="Z30" i="4" s="1"/>
  <c r="Y26" i="4"/>
  <c r="Y30" i="4" s="1"/>
  <c r="X26" i="4"/>
  <c r="X30" i="4" s="1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W23" i="4"/>
  <c r="V23" i="4"/>
  <c r="U23" i="4"/>
  <c r="T23" i="4"/>
  <c r="S23" i="4"/>
  <c r="AH19" i="4"/>
  <c r="AH23" i="4" s="1"/>
  <c r="AG19" i="4"/>
  <c r="AG23" i="4" s="1"/>
  <c r="AF19" i="4"/>
  <c r="AF23" i="4" s="1"/>
  <c r="AE19" i="4"/>
  <c r="AE23" i="4" s="1"/>
  <c r="AD19" i="4"/>
  <c r="AD23" i="4" s="1"/>
  <c r="AC19" i="4"/>
  <c r="AC23" i="4" s="1"/>
  <c r="AB19" i="4"/>
  <c r="AB23" i="4" s="1"/>
  <c r="AA19" i="4"/>
  <c r="AA23" i="4" s="1"/>
  <c r="Z19" i="4"/>
  <c r="Z23" i="4" s="1"/>
  <c r="Y19" i="4"/>
  <c r="Y23" i="4" s="1"/>
  <c r="X19" i="4"/>
  <c r="X23" i="4" s="1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W16" i="4"/>
  <c r="V16" i="4"/>
  <c r="U16" i="4"/>
  <c r="T16" i="4"/>
  <c r="S16" i="4"/>
  <c r="AH12" i="4"/>
  <c r="AH16" i="4" s="1"/>
  <c r="AG12" i="4"/>
  <c r="AG16" i="4" s="1"/>
  <c r="AF12" i="4"/>
  <c r="AF16" i="4" s="1"/>
  <c r="AE12" i="4"/>
  <c r="AE16" i="4" s="1"/>
  <c r="AD12" i="4"/>
  <c r="AD16" i="4" s="1"/>
  <c r="AC12" i="4"/>
  <c r="AC16" i="4" s="1"/>
  <c r="AB12" i="4"/>
  <c r="AB16" i="4" s="1"/>
  <c r="AA12" i="4"/>
  <c r="AA16" i="4" s="1"/>
  <c r="Z12" i="4"/>
  <c r="Z16" i="4" s="1"/>
  <c r="Y12" i="4"/>
  <c r="Y16" i="4" s="1"/>
  <c r="X12" i="4"/>
  <c r="X16" i="4" s="1"/>
  <c r="CN9" i="4"/>
  <c r="CM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G9" i="4"/>
  <c r="AF9" i="4"/>
  <c r="AC9" i="4"/>
  <c r="AB9" i="4"/>
  <c r="Y9" i="4"/>
  <c r="X9" i="4"/>
  <c r="W9" i="4"/>
  <c r="V9" i="4"/>
  <c r="U9" i="4"/>
  <c r="T9" i="4"/>
  <c r="S9" i="4"/>
  <c r="M9" i="4"/>
  <c r="L9" i="4"/>
  <c r="K9" i="4"/>
  <c r="J9" i="4"/>
  <c r="I9" i="4"/>
  <c r="AH5" i="4"/>
  <c r="AH9" i="4" s="1"/>
  <c r="AG5" i="4"/>
  <c r="AF5" i="4"/>
  <c r="AE5" i="4"/>
  <c r="AE9" i="4" s="1"/>
  <c r="AD5" i="4"/>
  <c r="AD9" i="4" s="1"/>
  <c r="AC5" i="4"/>
  <c r="AB5" i="4"/>
  <c r="AA5" i="4"/>
  <c r="AA9" i="4" s="1"/>
  <c r="Z5" i="4"/>
  <c r="Z9" i="4" s="1"/>
  <c r="Y5" i="4"/>
  <c r="X5" i="4"/>
  <c r="X40" i="1" l="1"/>
  <c r="X26" i="1"/>
  <c r="X19" i="1"/>
  <c r="X12" i="1"/>
  <c r="X5" i="1"/>
  <c r="Y40" i="1"/>
  <c r="Y26" i="1"/>
  <c r="Y19" i="1"/>
  <c r="Y12" i="1"/>
  <c r="Y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M9" i="1"/>
  <c r="L9" i="1"/>
  <c r="K9" i="1"/>
  <c r="J9" i="1"/>
  <c r="I9" i="1"/>
  <c r="AA40" i="1"/>
  <c r="AA26" i="1"/>
  <c r="AA19" i="1"/>
  <c r="AA12" i="1"/>
  <c r="AA5" i="1"/>
  <c r="AE40" i="1"/>
  <c r="AE26" i="1"/>
  <c r="AE19" i="1"/>
  <c r="AE12" i="1"/>
  <c r="AE5" i="1"/>
  <c r="AB40" i="1"/>
  <c r="AB26" i="1"/>
  <c r="AB19" i="1"/>
  <c r="AB12" i="1"/>
  <c r="AB5" i="1"/>
  <c r="AF40" i="1"/>
  <c r="AF26" i="1"/>
  <c r="AF19" i="1"/>
  <c r="AF12" i="1"/>
  <c r="AF5" i="1"/>
  <c r="AC40" i="1"/>
  <c r="AC26" i="1"/>
  <c r="AC19" i="1"/>
  <c r="AC12" i="1"/>
  <c r="AC5" i="1"/>
  <c r="AG40" i="1"/>
  <c r="AG26" i="1"/>
  <c r="AG19" i="1"/>
  <c r="AG12" i="1"/>
  <c r="AG5" i="1"/>
  <c r="AH40" i="1" l="1"/>
  <c r="AH26" i="1"/>
  <c r="AH19" i="1"/>
  <c r="AH12" i="1"/>
  <c r="AH5" i="1"/>
  <c r="AD40" i="1"/>
  <c r="AD26" i="1"/>
  <c r="AD19" i="1"/>
  <c r="AD12" i="1"/>
  <c r="AD5" i="1"/>
  <c r="Z40" i="1"/>
  <c r="Z26" i="1"/>
  <c r="Z19" i="1"/>
  <c r="Z12" i="1"/>
  <c r="Z5" i="1"/>
  <c r="V44" i="1" l="1"/>
  <c r="U44" i="1"/>
  <c r="V37" i="1"/>
  <c r="U37" i="1"/>
  <c r="T37" i="1"/>
  <c r="S37" i="1"/>
  <c r="V30" i="1"/>
  <c r="U30" i="1"/>
  <c r="T30" i="1"/>
  <c r="S30" i="1"/>
  <c r="V23" i="1"/>
  <c r="U23" i="1"/>
  <c r="T23" i="1"/>
  <c r="S23" i="1"/>
  <c r="V16" i="1"/>
  <c r="U16" i="1"/>
  <c r="T16" i="1"/>
  <c r="S16" i="1"/>
  <c r="V9" i="1"/>
  <c r="U9" i="1"/>
  <c r="T9" i="1"/>
  <c r="S9" i="1"/>
  <c r="Z44" i="1"/>
  <c r="Y44" i="1"/>
  <c r="X44" i="1"/>
  <c r="W44" i="1"/>
  <c r="Z37" i="1"/>
  <c r="Y37" i="1"/>
  <c r="X37" i="1"/>
  <c r="W37" i="1"/>
  <c r="Z30" i="1"/>
  <c r="Y30" i="1"/>
  <c r="X30" i="1"/>
  <c r="W30" i="1"/>
  <c r="Z23" i="1"/>
  <c r="Y23" i="1"/>
  <c r="X23" i="1"/>
  <c r="W23" i="1"/>
  <c r="Z16" i="1"/>
  <c r="Y16" i="1"/>
  <c r="X16" i="1"/>
  <c r="W16" i="1"/>
  <c r="Z9" i="1"/>
  <c r="Y9" i="1"/>
  <c r="X9" i="1"/>
  <c r="W9" i="1"/>
  <c r="AD44" i="1"/>
  <c r="AC44" i="1"/>
  <c r="AB44" i="1"/>
  <c r="AA44" i="1"/>
  <c r="AD37" i="1"/>
  <c r="AC37" i="1"/>
  <c r="AB37" i="1"/>
  <c r="AA37" i="1"/>
  <c r="AD30" i="1"/>
  <c r="AC30" i="1"/>
  <c r="AB30" i="1"/>
  <c r="AA30" i="1"/>
  <c r="AD23" i="1"/>
  <c r="AC23" i="1"/>
  <c r="AB23" i="1"/>
  <c r="AA23" i="1"/>
  <c r="AD16" i="1"/>
  <c r="AC16" i="1"/>
  <c r="AB16" i="1"/>
  <c r="AA16" i="1"/>
  <c r="AD9" i="1"/>
  <c r="AC9" i="1"/>
  <c r="AB9" i="1"/>
  <c r="AA9" i="1"/>
  <c r="AH44" i="1"/>
  <c r="AG44" i="1"/>
  <c r="AF44" i="1"/>
  <c r="AE44" i="1"/>
  <c r="AH37" i="1"/>
  <c r="AG37" i="1"/>
  <c r="AF37" i="1"/>
  <c r="AE37" i="1"/>
  <c r="AH30" i="1"/>
  <c r="AG30" i="1"/>
  <c r="AF30" i="1"/>
  <c r="AE30" i="1"/>
  <c r="AH23" i="1"/>
  <c r="AG23" i="1"/>
  <c r="AF23" i="1"/>
  <c r="AE23" i="1"/>
  <c r="AH16" i="1"/>
  <c r="AG16" i="1"/>
  <c r="AF16" i="1"/>
  <c r="AE16" i="1"/>
  <c r="AH9" i="1"/>
  <c r="AG9" i="1"/>
  <c r="AF9" i="1"/>
  <c r="AE9" i="1"/>
  <c r="AL44" i="1"/>
  <c r="AK44" i="1"/>
  <c r="AJ44" i="1"/>
  <c r="AI44" i="1"/>
  <c r="AL37" i="1"/>
  <c r="AK37" i="1"/>
  <c r="AJ37" i="1"/>
  <c r="AI37" i="1"/>
  <c r="AL30" i="1"/>
  <c r="AK30" i="1"/>
  <c r="AJ30" i="1"/>
  <c r="AI30" i="1"/>
  <c r="AL23" i="1"/>
  <c r="AK23" i="1"/>
  <c r="AJ23" i="1"/>
  <c r="AI23" i="1"/>
  <c r="AL16" i="1"/>
  <c r="AK16" i="1"/>
  <c r="AJ16" i="1"/>
  <c r="AI16" i="1"/>
  <c r="AL9" i="1"/>
  <c r="AK9" i="1"/>
  <c r="AJ9" i="1"/>
  <c r="AI9" i="1"/>
  <c r="AP44" i="1"/>
  <c r="AO44" i="1"/>
  <c r="AN44" i="1"/>
  <c r="AM44" i="1"/>
  <c r="AP30" i="1"/>
  <c r="AO30" i="1"/>
  <c r="AN30" i="1"/>
  <c r="AM30" i="1"/>
  <c r="AP23" i="1"/>
  <c r="AO23" i="1"/>
  <c r="AN23" i="1"/>
  <c r="AM23" i="1"/>
  <c r="AP16" i="1"/>
  <c r="AO16" i="1"/>
  <c r="AN16" i="1"/>
  <c r="AM16" i="1"/>
  <c r="AP37" i="1"/>
  <c r="AO37" i="1"/>
  <c r="AN37" i="1"/>
  <c r="AM37" i="1"/>
  <c r="AP9" i="1"/>
  <c r="AO9" i="1"/>
  <c r="AN9" i="1"/>
  <c r="AM9" i="1"/>
  <c r="AX44" i="1" l="1"/>
  <c r="AW44" i="1"/>
  <c r="AV44" i="1"/>
  <c r="AU44" i="1"/>
  <c r="AT44" i="1"/>
  <c r="AS44" i="1"/>
  <c r="AR44" i="1"/>
  <c r="AQ44" i="1"/>
  <c r="AX37" i="1"/>
  <c r="AW37" i="1"/>
  <c r="AV37" i="1"/>
  <c r="AU37" i="1"/>
  <c r="AT37" i="1"/>
  <c r="AS37" i="1"/>
  <c r="AR37" i="1"/>
  <c r="AQ37" i="1"/>
  <c r="AX30" i="1"/>
  <c r="AW30" i="1"/>
  <c r="AV30" i="1"/>
  <c r="AU30" i="1"/>
  <c r="AT30" i="1"/>
  <c r="AS30" i="1"/>
  <c r="AR30" i="1"/>
  <c r="AQ30" i="1"/>
  <c r="AX23" i="1"/>
  <c r="AW23" i="1"/>
  <c r="AV23" i="1"/>
  <c r="AU23" i="1"/>
  <c r="AT23" i="1"/>
  <c r="AS23" i="1"/>
  <c r="AR23" i="1"/>
  <c r="AQ23" i="1"/>
  <c r="AX16" i="1"/>
  <c r="AW16" i="1"/>
  <c r="AV16" i="1"/>
  <c r="AU16" i="1"/>
  <c r="AT16" i="1"/>
  <c r="AS16" i="1"/>
  <c r="AR16" i="1"/>
  <c r="AQ16" i="1"/>
  <c r="AQ9" i="1"/>
  <c r="AR9" i="1"/>
  <c r="AS9" i="1"/>
  <c r="AT9" i="1"/>
  <c r="AX9" i="1"/>
  <c r="AW9" i="1"/>
  <c r="AV9" i="1"/>
  <c r="AU9" i="1"/>
  <c r="BM20" i="2"/>
  <c r="BR8" i="2"/>
  <c r="BR14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BU33" i="2"/>
  <c r="BT33" i="2"/>
  <c r="BS33" i="2"/>
  <c r="BO33" i="2"/>
  <c r="BN33" i="2"/>
  <c r="BL33" i="2"/>
  <c r="BK33" i="2"/>
  <c r="BJ33" i="2"/>
  <c r="BI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BU26" i="2"/>
  <c r="BT26" i="2"/>
  <c r="BS26" i="2"/>
  <c r="BR26" i="2"/>
  <c r="BO26" i="2"/>
  <c r="BM26" i="2"/>
  <c r="BL26" i="2"/>
  <c r="BJ26" i="2"/>
  <c r="BI26" i="2"/>
  <c r="BH26" i="2"/>
  <c r="BG26" i="2"/>
  <c r="BF26" i="2"/>
  <c r="BD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BU20" i="2"/>
  <c r="BT20" i="2"/>
  <c r="BS20" i="2"/>
  <c r="BP20" i="2"/>
  <c r="BL20" i="2"/>
  <c r="BK20" i="2"/>
  <c r="BJ20" i="2"/>
  <c r="BH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BU14" i="2"/>
  <c r="BT14" i="2"/>
  <c r="BQ14" i="2"/>
  <c r="BO14" i="2"/>
  <c r="BN14" i="2"/>
  <c r="BL14" i="2"/>
  <c r="BK14" i="2"/>
  <c r="BJ14" i="2"/>
  <c r="BI14" i="2"/>
  <c r="BH14" i="2"/>
  <c r="BF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BU8" i="2"/>
  <c r="BS8" i="2"/>
  <c r="BQ8" i="2"/>
  <c r="BP8" i="2"/>
  <c r="BO8" i="2"/>
  <c r="BN8" i="2"/>
  <c r="BM8" i="2"/>
  <c r="BI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CO51" i="1"/>
  <c r="CN51" i="1"/>
  <c r="CM51" i="1"/>
  <c r="CO44" i="1"/>
  <c r="CM44" i="1"/>
  <c r="CL44" i="1"/>
  <c r="CK44" i="1"/>
  <c r="CO37" i="1"/>
  <c r="CN37" i="1"/>
  <c r="CM37" i="1"/>
  <c r="CL37" i="1"/>
  <c r="CK37" i="1"/>
  <c r="CO30" i="1"/>
  <c r="CN30" i="1"/>
  <c r="CO23" i="1"/>
  <c r="CK23" i="1"/>
  <c r="CO16" i="1"/>
  <c r="CO9" i="1"/>
  <c r="CN9" i="1"/>
  <c r="CM9" i="1"/>
  <c r="CK9" i="1"/>
  <c r="CJ44" i="1" l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</calcChain>
</file>

<file path=xl/sharedStrings.xml><?xml version="1.0" encoding="utf-8"?>
<sst xmlns="http://schemas.openxmlformats.org/spreadsheetml/2006/main" count="492" uniqueCount="197">
  <si>
    <t>Quarter volume as reported</t>
  </si>
  <si>
    <t>MM UC</t>
  </si>
  <si>
    <t>Etiquetas de fila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</si>
  <si>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</si>
  <si>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</si>
  <si>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</si>
  <si>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</si>
  <si>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</si>
  <si>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</si>
  <si>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</si>
  <si>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</si>
  <si>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</si>
  <si>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</si>
  <si>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</si>
  <si>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</si>
  <si>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</si>
  <si>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</si>
  <si>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</si>
  <si>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</si>
  <si>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</si>
  <si>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</si>
  <si>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</si>
  <si>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</si>
  <si>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</si>
  <si>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</si>
  <si>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</si>
  <si>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</si>
  <si>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</si>
  <si>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</si>
  <si>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</si>
  <si>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</si>
  <si>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</si>
  <si>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</si>
  <si>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</si>
  <si>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</si>
  <si>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</si>
  <si>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</si>
  <si>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</si>
  <si>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</si>
  <si>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</si>
  <si>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</si>
  <si>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Mexico</t>
  </si>
  <si>
    <t xml:space="preserve"> CSDs</t>
  </si>
  <si>
    <t xml:space="preserve"> Water</t>
  </si>
  <si>
    <t xml:space="preserve"> Bulk</t>
  </si>
  <si>
    <t xml:space="preserve"> Other</t>
  </si>
  <si>
    <t xml:space="preserve"> Total</t>
  </si>
  <si>
    <t>Central America</t>
  </si>
  <si>
    <t>Brazil</t>
  </si>
  <si>
    <t>Colombia</t>
  </si>
  <si>
    <t>Venezuela</t>
  </si>
  <si>
    <t>Argentina</t>
  </si>
  <si>
    <t>Uruguay</t>
  </si>
  <si>
    <t>3Q18</t>
  </si>
  <si>
    <t>4Q18</t>
  </si>
  <si>
    <t>1Q19</t>
  </si>
  <si>
    <t>2Q19</t>
  </si>
  <si>
    <t>3Q19</t>
  </si>
  <si>
    <t>Quarter transactions as reported</t>
  </si>
  <si>
    <t>4Q08</t>
  </si>
  <si>
    <t>3Q08</t>
  </si>
  <si>
    <t>2Q08</t>
  </si>
  <si>
    <t>1Q08</t>
  </si>
  <si>
    <t>1Q07</t>
  </si>
  <si>
    <t>2Q07</t>
  </si>
  <si>
    <t>3Q07</t>
  </si>
  <si>
    <t>4Q07</t>
  </si>
  <si>
    <t>4Q06</t>
  </si>
  <si>
    <t>3Q06</t>
  </si>
  <si>
    <t>2Q06</t>
  </si>
  <si>
    <t>1Q06</t>
  </si>
  <si>
    <t>4Q05</t>
  </si>
  <si>
    <t>3Q05</t>
  </si>
  <si>
    <t>2Q05</t>
  </si>
  <si>
    <t>1Q05</t>
  </si>
  <si>
    <t>4Q04</t>
  </si>
  <si>
    <t>3Q04</t>
  </si>
  <si>
    <t>2Q04</t>
  </si>
  <si>
    <t>1Q04</t>
  </si>
  <si>
    <t>1Q03</t>
  </si>
  <si>
    <t>2Q03</t>
  </si>
  <si>
    <t>3Q03</t>
  </si>
  <si>
    <t>4Q03</t>
  </si>
  <si>
    <t>1Q02</t>
  </si>
  <si>
    <t>2Q02</t>
  </si>
  <si>
    <t>3Q02</t>
  </si>
  <si>
    <t>4Q02</t>
  </si>
  <si>
    <t>4Q01</t>
  </si>
  <si>
    <t>3Q01</t>
  </si>
  <si>
    <t>2Q01</t>
  </si>
  <si>
    <t>1Q01</t>
  </si>
  <si>
    <t>1Q99</t>
  </si>
  <si>
    <t>2Q99</t>
  </si>
  <si>
    <t>3Q99</t>
  </si>
  <si>
    <t>4Q99</t>
  </si>
  <si>
    <t>1Q98</t>
  </si>
  <si>
    <t>2Q98</t>
  </si>
  <si>
    <t>3Q98</t>
  </si>
  <si>
    <t>4Q98</t>
  </si>
  <si>
    <t>1Q97</t>
  </si>
  <si>
    <t>2Q97</t>
  </si>
  <si>
    <t>3Q97</t>
  </si>
  <si>
    <t>4Q97</t>
  </si>
  <si>
    <t>1Q96</t>
  </si>
  <si>
    <t>2Q96</t>
  </si>
  <si>
    <t>3Q96</t>
  </si>
  <si>
    <t>4Q96</t>
  </si>
  <si>
    <t xml:space="preserve">Volumen trimestral reportado </t>
  </si>
  <si>
    <t>Transacciones trimestrales reportadas</t>
  </si>
  <si>
    <t>México</t>
  </si>
  <si>
    <t xml:space="preserve">Agua </t>
  </si>
  <si>
    <t xml:space="preserve">Garrafon </t>
  </si>
  <si>
    <t>Otros</t>
  </si>
  <si>
    <t>Garrafón</t>
  </si>
  <si>
    <t>Centroamérica</t>
  </si>
  <si>
    <t>Brasil</t>
  </si>
  <si>
    <t>Refrescos</t>
  </si>
  <si>
    <t>Agua</t>
  </si>
  <si>
    <t xml:space="preserve">México </t>
  </si>
  <si>
    <t xml:space="preserve">Brasil 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</si>
  <si>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</si>
  <si>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</si>
  <si>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</si>
  <si>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</si>
  <si>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</si>
  <si>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</si>
  <si>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</si>
  <si>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</si>
  <si>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</si>
  <si>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</si>
  <si>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</si>
  <si>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</si>
  <si>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</si>
  <si>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</si>
  <si>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</si>
  <si>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</si>
  <si>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</si>
  <si>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</si>
  <si>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</si>
  <si>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</si>
  <si>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</si>
  <si>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</si>
  <si>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1T14</t>
  </si>
  <si>
    <t>2T02</t>
  </si>
  <si>
    <t>3T02</t>
  </si>
  <si>
    <t>4T02</t>
  </si>
  <si>
    <t>1T03</t>
  </si>
  <si>
    <t>2T03</t>
  </si>
  <si>
    <t>3T03</t>
  </si>
  <si>
    <t>4T03</t>
  </si>
  <si>
    <t>1T04</t>
  </si>
  <si>
    <t>2T04</t>
  </si>
  <si>
    <t>3T04</t>
  </si>
  <si>
    <t>4T04</t>
  </si>
  <si>
    <t>1T05</t>
  </si>
  <si>
    <t>2T05</t>
  </si>
  <si>
    <t>3T05</t>
  </si>
  <si>
    <t>4T05</t>
  </si>
  <si>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</si>
  <si>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</si>
  <si>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</si>
  <si>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</si>
  <si>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</si>
  <si>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</si>
  <si>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</si>
  <si>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</si>
  <si>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</si>
  <si>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</si>
  <si>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</si>
  <si>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</si>
  <si>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</si>
  <si>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</si>
  <si>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</si>
  <si>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</si>
  <si>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</si>
  <si>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</si>
  <si>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</si>
  <si>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</si>
  <si>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</si>
  <si>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</si>
  <si>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</si>
  <si>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</si>
  <si>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</si>
  <si>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</si>
  <si>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</si>
  <si>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</si>
  <si>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</si>
  <si>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</si>
  <si>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</si>
  <si>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</si>
  <si>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1T02</t>
  </si>
  <si>
    <t>4Q19</t>
  </si>
  <si>
    <t>1Q20</t>
  </si>
  <si>
    <t>4T19</t>
  </si>
  <si>
    <t>1T20</t>
  </si>
  <si>
    <t>2Q20</t>
  </si>
  <si>
    <t>2T20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</si>
</sst>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0"/>
      <color rgb="FFC00000"/>
      <name val="Trebuchet MS"/>
      <family val="2"/>
    </font>
    <font>
      <b/>
      <sz val="10"/>
      <color theme="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43" fontId="4" fillId="0" borderId="2" xfId="0" applyNumberFormat="1" applyFont="1" applyBorder="1"/>
    <xf numFmtId="0" fontId="5" fillId="0" borderId="0" xfId="0" applyFont="1" applyAlignment="1">
      <alignment horizontal="left" indent="1"/>
    </xf>
    <xf numFmtId="164" fontId="5" fillId="0" borderId="0" xfId="0" applyNumberFormat="1" applyFont="1"/>
    <xf numFmtId="0" fontId="4" fillId="3" borderId="0" xfId="0" applyFont="1" applyFill="1" applyAlignment="1">
      <alignment horizontal="left" indent="1"/>
    </xf>
    <xf numFmtId="164" fontId="5" fillId="3" borderId="0" xfId="0" applyNumberFormat="1" applyFont="1" applyFill="1"/>
    <xf numFmtId="0" fontId="5" fillId="0" borderId="0" xfId="0" applyFont="1" applyAlignment="1">
      <alignment horizontal="left"/>
    </xf>
    <xf numFmtId="164" fontId="4" fillId="0" borderId="2" xfId="0" applyNumberFormat="1" applyFont="1" applyBorder="1"/>
    <xf numFmtId="0" fontId="4" fillId="0" borderId="0" xfId="0" applyFont="1" applyFill="1" applyAlignment="1">
      <alignment horizontal="left" indent="1"/>
    </xf>
    <xf numFmtId="164" fontId="5" fillId="0" borderId="0" xfId="0" applyNumberFormat="1" applyFont="1" applyFill="1"/>
    <xf numFmtId="0" fontId="0" fillId="0" borderId="0" xfId="0" applyFill="1"/>
    <xf numFmtId="4" fontId="0" fillId="0" borderId="0" xfId="0" applyNumberFormat="1"/>
    <xf numFmtId="0" fontId="3" fillId="2" borderId="0" xfId="0" applyFont="1" applyFill="1" applyBorder="1" applyAlignment="1">
      <alignment horizontal="center"/>
    </xf>
    <xf numFmtId="165" fontId="0" fillId="0" borderId="0" xfId="0" applyNumberFormat="1"/>
    <xf numFmtId="43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33619</xdr:colOff>
      <xdr:row>0</xdr:row>
      <xdr:rowOff>42955</xdr:rowOff>
    </xdr:from>
    <xdr:to>
      <xdr:col>1</xdr:col>
      <xdr:colOff>33619</xdr:colOff>
      <xdr:row>2</xdr:row>
      <xdr:rowOff>194930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219" y="42955"/>
          <a:ext cx="0" cy="571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33619</xdr:colOff>
      <xdr:row>0</xdr:row>
      <xdr:rowOff>42955</xdr:rowOff>
    </xdr:from>
    <xdr:to>
      <xdr:col>1</xdr:col>
      <xdr:colOff>33619</xdr:colOff>
      <xdr:row>5</xdr:row>
      <xdr:rowOff>80630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219" y="42955"/>
          <a:ext cx="0" cy="990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33619</xdr:colOff>
      <xdr:row>0</xdr:row>
      <xdr:rowOff>42955</xdr:rowOff>
    </xdr:from>
    <xdr:to>
      <xdr:col>1</xdr:col>
      <xdr:colOff>33619</xdr:colOff>
      <xdr:row>2</xdr:row>
      <xdr:rowOff>194930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219" y="42955"/>
          <a:ext cx="0" cy="990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33619</xdr:colOff>
      <xdr:row>0</xdr:row>
      <xdr:rowOff>42955</xdr:rowOff>
    </xdr:from>
    <xdr:to>
      <xdr:col>1</xdr:col>
      <xdr:colOff>33619</xdr:colOff>
      <xdr:row>5</xdr:row>
      <xdr:rowOff>80630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219" y="42955"/>
          <a:ext cx="0" cy="148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S51"/>
  <sheetViews>
    <sheetView showGridLines="0" tabSelected="1" topLeftCell="A2" workbookViewId="0">
      <pane xSplit="2" ySplit="2" topLeftCell="W4" activePane="bottomRight" state="frozen"/>
      <selection pane="topRight"/>
      <selection pane="bottomLeft"/>
      <selection pane="bottomRight" activeCell="W4" sqref="W4"/>
    </sheetView>
  </sheetViews>
  <sheetFormatPr baseColWidth="10" defaultColWidth="0" defaultRowHeight="15" customHeight="1" zeroHeight="1" x14ac:dyDescent="0.25"/>
  <cols>
    <col min="1" max="1" width="3.42578125" customWidth="1"/>
    <col min="2" max="2" width="15.7109375" customWidth="1"/>
    <col min="3" max="19" width="8.28515625" hidden="1" customWidth="1"/>
    <col min="20" max="22" width="7.7109375" hidden="1" customWidth="1"/>
    <col min="23" max="96" width="7.7109375" customWidth="1"/>
    <col min="97" max="97" width="4" customWidth="1"/>
    <col min="98" max="16384" width="11.42578125" hidden="1"/>
  </cols>
  <sheetData>
    <row r="1" spans="2:96" ht="48" customHeight="1" x14ac:dyDescent="0.25"/>
    <row r="2" spans="2:96" ht="18" x14ac:dyDescent="0.35">
      <c r="B2" s="1" t="s">
        <v>0</v>
      </c>
      <c r="D2" s="1"/>
      <c r="E2" s="1"/>
      <c r="F2" s="1"/>
      <c r="H2" s="1"/>
      <c r="I2" s="1"/>
      <c r="J2" s="1"/>
      <c r="L2" s="1"/>
      <c r="M2" s="1"/>
      <c r="N2" s="1"/>
      <c r="P2" s="1"/>
      <c r="Q2" s="1"/>
      <c r="R2" s="1"/>
      <c r="BV2" s="2" t="s">
        <v>1</v>
      </c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</row>
    <row r="3" spans="2:96" ht="15.75" x14ac:dyDescent="0.3">
      <c r="B3" s="3" t="s">
        <v>2</v>
      </c>
      <c r="C3" s="4" t="s">
        <v>103</v>
      </c>
      <c r="D3" s="4" t="s">
        <v>104</v>
      </c>
      <c r="E3" s="4" t="s">
        <v>105</v>
      </c>
      <c r="F3" s="4" t="s">
        <v>106</v>
      </c>
      <c r="G3" s="4" t="s">
        <v>99</v>
      </c>
      <c r="H3" s="4" t="s">
        <v>100</v>
      </c>
      <c r="I3" s="4" t="s">
        <v>101</v>
      </c>
      <c r="J3" s="4" t="s">
        <v>102</v>
      </c>
      <c r="K3" s="4" t="s">
        <v>95</v>
      </c>
      <c r="L3" s="4" t="s">
        <v>96</v>
      </c>
      <c r="M3" s="4" t="s">
        <v>97</v>
      </c>
      <c r="N3" s="4" t="s">
        <v>98</v>
      </c>
      <c r="O3" s="4" t="s">
        <v>91</v>
      </c>
      <c r="P3" s="4" t="s">
        <v>92</v>
      </c>
      <c r="Q3" s="4" t="s">
        <v>93</v>
      </c>
      <c r="R3" s="4" t="s">
        <v>94</v>
      </c>
      <c r="S3" s="4" t="s">
        <v>90</v>
      </c>
      <c r="T3" s="4" t="s">
        <v>89</v>
      </c>
      <c r="U3" s="4" t="s">
        <v>88</v>
      </c>
      <c r="V3" s="4" t="s">
        <v>87</v>
      </c>
      <c r="W3" s="4" t="s">
        <v>83</v>
      </c>
      <c r="X3" s="4" t="s">
        <v>84</v>
      </c>
      <c r="Y3" s="4" t="s">
        <v>85</v>
      </c>
      <c r="Z3" s="4" t="s">
        <v>86</v>
      </c>
      <c r="AA3" s="4" t="s">
        <v>79</v>
      </c>
      <c r="AB3" s="4" t="s">
        <v>80</v>
      </c>
      <c r="AC3" s="4" t="s">
        <v>81</v>
      </c>
      <c r="AD3" s="4" t="s">
        <v>82</v>
      </c>
      <c r="AE3" s="4" t="s">
        <v>78</v>
      </c>
      <c r="AF3" s="4" t="s">
        <v>77</v>
      </c>
      <c r="AG3" s="4" t="s">
        <v>76</v>
      </c>
      <c r="AH3" s="4" t="s">
        <v>75</v>
      </c>
      <c r="AI3" s="4" t="s">
        <v>74</v>
      </c>
      <c r="AJ3" s="4" t="s">
        <v>73</v>
      </c>
      <c r="AK3" s="4" t="s">
        <v>72</v>
      </c>
      <c r="AL3" s="4" t="s">
        <v>71</v>
      </c>
      <c r="AM3" s="4" t="s">
        <v>70</v>
      </c>
      <c r="AN3" s="4" t="s">
        <v>69</v>
      </c>
      <c r="AO3" s="4" t="s">
        <v>68</v>
      </c>
      <c r="AP3" s="4" t="s">
        <v>67</v>
      </c>
      <c r="AQ3" s="4" t="s">
        <v>63</v>
      </c>
      <c r="AR3" s="4" t="s">
        <v>64</v>
      </c>
      <c r="AS3" s="4" t="s">
        <v>65</v>
      </c>
      <c r="AT3" s="4" t="s">
        <v>66</v>
      </c>
      <c r="AU3" s="4" t="s">
        <v>62</v>
      </c>
      <c r="AV3" s="4" t="s">
        <v>61</v>
      </c>
      <c r="AW3" s="4" t="s">
        <v>60</v>
      </c>
      <c r="AX3" s="4" t="s">
        <v>59</v>
      </c>
      <c r="AY3" s="4" t="s">
        <v>3</v>
      </c>
      <c r="AZ3" s="4" t="s">
        <v>4</v>
      </c>
      <c r="BA3" s="4" t="s">
        <v>5</v>
      </c>
      <c r="BB3" s="4" t="s">
        <v>6</v>
      </c>
      <c r="BC3" s="4" t="s">
        <v>7</v>
      </c>
      <c r="BD3" s="4" t="s">
        <v>8</v>
      </c>
      <c r="BE3" s="4" t="s">
        <v>9</v>
      </c>
      <c r="BF3" s="4" t="s">
        <v>10</v>
      </c>
      <c r="BG3" s="4" t="s">
        <v>11</v>
      </c>
      <c r="BH3" s="4" t="s">
        <v>12</v>
      </c>
      <c r="BI3" s="4" t="s">
        <v>13</v>
      </c>
      <c r="BJ3" s="4" t="s">
        <v>14</v>
      </c>
      <c r="BK3" s="4" t="s">
        <v>15</v>
      </c>
      <c r="BL3" s="4" t="s">
        <v>16</v>
      </c>
      <c r="BM3" s="4" t="s">
        <v>17</v>
      </c>
      <c r="BN3" s="4" t="s">
        <v>18</v>
      </c>
      <c r="BO3" s="4" t="s">
        <v>19</v>
      </c>
      <c r="BP3" s="4" t="s">
        <v>20</v>
      </c>
      <c r="BQ3" s="4" t="s">
        <v>21</v>
      </c>
      <c r="BR3" s="4" t="s">
        <v>22</v>
      </c>
      <c r="BS3" s="4" t="s">
        <v>23</v>
      </c>
      <c r="BT3" s="4" t="s">
        <v>24</v>
      </c>
      <c r="BU3" s="4" t="s">
        <v>25</v>
      </c>
      <c r="BV3" s="4" t="s">
        <v>26</v>
      </c>
      <c r="BW3" s="4" t="s">
        <v>27</v>
      </c>
      <c r="BX3" s="4" t="s">
        <v>28</v>
      </c>
      <c r="BY3" s="4" t="s">
        <v>29</v>
      </c>
      <c r="BZ3" s="4" t="s">
        <v>30</v>
      </c>
      <c r="CA3" s="4" t="s">
        <v>31</v>
      </c>
      <c r="CB3" s="4" t="s">
        <v>32</v>
      </c>
      <c r="CC3" s="4" t="s">
        <v>33</v>
      </c>
      <c r="CD3" s="4" t="s">
        <v>34</v>
      </c>
      <c r="CE3" s="4" t="s">
        <v>35</v>
      </c>
      <c r="CF3" s="4" t="s">
        <v>36</v>
      </c>
      <c r="CG3" s="4" t="s">
        <v>37</v>
      </c>
      <c r="CH3" s="4" t="s">
        <v>38</v>
      </c>
      <c r="CI3" s="4" t="s">
        <v>39</v>
      </c>
      <c r="CJ3" s="4" t="s">
        <v>40</v>
      </c>
      <c r="CK3" s="4" t="s">
        <v>53</v>
      </c>
      <c r="CL3" s="4" t="s">
        <v>54</v>
      </c>
      <c r="CM3" s="4" t="s">
        <v>55</v>
      </c>
      <c r="CN3" s="4" t="s">
        <v>56</v>
      </c>
      <c r="CO3" s="4" t="s">
        <v>57</v>
      </c>
      <c r="CP3" s="17" t="s">
        <v>191</v>
      </c>
      <c r="CQ3" s="17" t="s">
        <v>192</v>
      </c>
      <c r="CR3" s="17" t="s">
        <v>195</v>
      </c>
    </row>
    <row r="4" spans="2:96" ht="16.5" thickBot="1" x14ac:dyDescent="0.35">
      <c r="B4" s="5" t="s">
        <v>41</v>
      </c>
      <c r="C4" s="6"/>
      <c r="D4" s="5"/>
      <c r="E4" s="5"/>
      <c r="F4" s="5"/>
      <c r="G4" s="6"/>
      <c r="H4" s="5"/>
      <c r="I4" s="5"/>
      <c r="J4" s="5"/>
      <c r="K4" s="6"/>
      <c r="L4" s="5"/>
      <c r="M4" s="5"/>
      <c r="N4" s="5"/>
      <c r="O4" s="6"/>
      <c r="P4" s="5"/>
      <c r="Q4" s="5"/>
      <c r="R4" s="5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</row>
    <row r="5" spans="2:96" ht="15.75" x14ac:dyDescent="0.3">
      <c r="B5" s="7" t="s">
        <v>42</v>
      </c>
      <c r="C5" s="8"/>
      <c r="D5" s="7"/>
      <c r="E5" s="7"/>
      <c r="F5" s="7"/>
      <c r="G5" s="8"/>
      <c r="H5" s="7"/>
      <c r="I5" s="7"/>
      <c r="J5" s="7"/>
      <c r="K5" s="8"/>
      <c r="L5" s="7"/>
      <c r="M5" s="7"/>
      <c r="N5" s="7"/>
      <c r="O5" s="8"/>
      <c r="P5" s="7"/>
      <c r="Q5" s="7"/>
      <c r="R5" s="7"/>
      <c r="S5" s="8"/>
      <c r="T5" s="8"/>
      <c r="U5" s="8"/>
      <c r="V5" s="8"/>
      <c r="W5" s="8"/>
      <c r="X5" s="8">
        <f>157.9+43.7</f>
        <v>201.60000000000002</v>
      </c>
      <c r="Y5" s="8">
        <f>152+42.9</f>
        <v>194.9</v>
      </c>
      <c r="Z5" s="8">
        <f>150.2+44.5</f>
        <v>194.7</v>
      </c>
      <c r="AA5" s="8">
        <f>133.3+43.1</f>
        <v>176.4</v>
      </c>
      <c r="AB5" s="8">
        <f>159+49.4</f>
        <v>208.4</v>
      </c>
      <c r="AC5" s="8">
        <f>154.1+48.6</f>
        <v>202.7</v>
      </c>
      <c r="AD5" s="8">
        <f>152.1+46.7</f>
        <v>198.8</v>
      </c>
      <c r="AE5" s="8">
        <f>139+43.9</f>
        <v>182.9</v>
      </c>
      <c r="AF5" s="8">
        <f>153.4+51.4</f>
        <v>204.8</v>
      </c>
      <c r="AG5" s="8">
        <f>155.1+50.8</f>
        <v>205.89999999999998</v>
      </c>
      <c r="AH5" s="8">
        <f>152.7+50.1</f>
        <v>202.79999999999998</v>
      </c>
      <c r="AI5" s="8">
        <v>182.3</v>
      </c>
      <c r="AJ5" s="8">
        <v>216.3</v>
      </c>
      <c r="AK5" s="8">
        <v>209.1</v>
      </c>
      <c r="AL5" s="8">
        <v>207.3</v>
      </c>
      <c r="AM5" s="8">
        <v>195.5</v>
      </c>
      <c r="AN5" s="8">
        <v>228.3</v>
      </c>
      <c r="AO5" s="8">
        <v>217.6</v>
      </c>
      <c r="AP5" s="8">
        <v>210.7</v>
      </c>
      <c r="AQ5" s="8">
        <v>196.9</v>
      </c>
      <c r="AR5" s="8">
        <v>232.1</v>
      </c>
      <c r="AS5" s="8">
        <v>224.3</v>
      </c>
      <c r="AT5" s="8">
        <v>216.2</v>
      </c>
      <c r="AU5" s="8">
        <v>203.4</v>
      </c>
      <c r="AV5" s="8">
        <v>230.5</v>
      </c>
      <c r="AW5" s="8">
        <v>220</v>
      </c>
      <c r="AX5" s="8">
        <v>212.8</v>
      </c>
      <c r="AY5" s="8">
        <v>196.09738849511101</v>
      </c>
      <c r="AZ5" s="8">
        <v>237.2</v>
      </c>
      <c r="BA5" s="8">
        <v>237.2</v>
      </c>
      <c r="BB5" s="8">
        <v>229.827325401152</v>
      </c>
      <c r="BC5" s="8">
        <v>199.67706801805798</v>
      </c>
      <c r="BD5" s="8">
        <v>248.9</v>
      </c>
      <c r="BE5" s="8">
        <v>234.5</v>
      </c>
      <c r="BF5" s="8">
        <v>237.3</v>
      </c>
      <c r="BG5" s="8">
        <v>217.9</v>
      </c>
      <c r="BH5" s="8">
        <v>264.5</v>
      </c>
      <c r="BI5" s="8">
        <v>248.046297646771</v>
      </c>
      <c r="BJ5" s="8">
        <v>276.60000000000002</v>
      </c>
      <c r="BK5" s="8">
        <v>268.7</v>
      </c>
      <c r="BL5" s="8">
        <v>330.8</v>
      </c>
      <c r="BM5" s="8">
        <v>318.8</v>
      </c>
      <c r="BN5" s="8">
        <v>320.39999999999998</v>
      </c>
      <c r="BO5" s="8">
        <v>283.2</v>
      </c>
      <c r="BP5" s="8">
        <v>342.52771720334397</v>
      </c>
      <c r="BQ5" s="8">
        <v>331.79899999999998</v>
      </c>
      <c r="BR5" s="8">
        <v>338.97779700000001</v>
      </c>
      <c r="BS5" s="8">
        <v>285.10000000000002</v>
      </c>
      <c r="BT5" s="8">
        <v>333.26325900000001</v>
      </c>
      <c r="BU5" s="8">
        <v>330.9</v>
      </c>
      <c r="BV5" s="8">
        <v>317.64</v>
      </c>
      <c r="BW5" s="8">
        <v>288.10000000000002</v>
      </c>
      <c r="BX5" s="8">
        <v>337.6</v>
      </c>
      <c r="BY5" s="8">
        <v>342.2</v>
      </c>
      <c r="BZ5" s="8">
        <v>338.9</v>
      </c>
      <c r="CA5" s="8">
        <v>303.89999999999998</v>
      </c>
      <c r="CB5" s="8">
        <v>359</v>
      </c>
      <c r="CC5" s="8">
        <v>353.2</v>
      </c>
      <c r="CD5" s="8">
        <v>340.4</v>
      </c>
      <c r="CE5" s="8">
        <v>312</v>
      </c>
      <c r="CF5" s="8">
        <v>360.7</v>
      </c>
      <c r="CG5" s="8">
        <v>340</v>
      </c>
      <c r="CH5" s="8">
        <v>333.4</v>
      </c>
      <c r="CI5" s="8">
        <v>310.10000000000002</v>
      </c>
      <c r="CJ5" s="8">
        <v>360.9</v>
      </c>
      <c r="CK5" s="8">
        <v>349.1</v>
      </c>
      <c r="CL5" s="8">
        <v>328.7</v>
      </c>
      <c r="CM5" s="8">
        <v>304.5</v>
      </c>
      <c r="CN5" s="8">
        <v>357.1</v>
      </c>
      <c r="CO5" s="8">
        <v>351.8</v>
      </c>
      <c r="CP5" s="8">
        <v>331.2</v>
      </c>
      <c r="CQ5" s="8">
        <v>301.33999999999997</v>
      </c>
      <c r="CR5" s="8">
        <v>346.5</v>
      </c>
    </row>
    <row r="6" spans="2:96" ht="15.75" x14ac:dyDescent="0.3">
      <c r="B6" s="7" t="s">
        <v>43</v>
      </c>
      <c r="C6" s="8"/>
      <c r="D6" s="7"/>
      <c r="E6" s="7"/>
      <c r="F6" s="7"/>
      <c r="G6" s="8"/>
      <c r="H6" s="7"/>
      <c r="I6" s="7"/>
      <c r="J6" s="7"/>
      <c r="K6" s="8"/>
      <c r="L6" s="7"/>
      <c r="M6" s="7"/>
      <c r="N6" s="7"/>
      <c r="O6" s="8"/>
      <c r="P6" s="7"/>
      <c r="Q6" s="7"/>
      <c r="R6" s="7"/>
      <c r="S6" s="8"/>
      <c r="T6" s="8"/>
      <c r="U6" s="8"/>
      <c r="V6" s="8"/>
      <c r="W6" s="8"/>
      <c r="X6" s="8">
        <v>59.6</v>
      </c>
      <c r="Y6" s="8">
        <v>51.9</v>
      </c>
      <c r="Z6" s="8">
        <v>47</v>
      </c>
      <c r="AA6" s="8">
        <v>50.2</v>
      </c>
      <c r="AB6" s="8">
        <v>63.2</v>
      </c>
      <c r="AC6" s="8">
        <v>52.2</v>
      </c>
      <c r="AD6" s="8">
        <v>44.1</v>
      </c>
      <c r="AE6" s="8">
        <v>44.4</v>
      </c>
      <c r="AF6" s="8">
        <v>50.8</v>
      </c>
      <c r="AG6" s="8">
        <v>49.1</v>
      </c>
      <c r="AH6" s="8">
        <v>44.3</v>
      </c>
      <c r="AI6" s="8">
        <v>44.3</v>
      </c>
      <c r="AJ6" s="8">
        <v>60.6</v>
      </c>
      <c r="AK6" s="8">
        <v>51.3</v>
      </c>
      <c r="AL6" s="8">
        <v>46</v>
      </c>
      <c r="AM6" s="8">
        <v>48.6</v>
      </c>
      <c r="AN6" s="8">
        <v>58.6</v>
      </c>
      <c r="AO6" s="8">
        <v>52.7</v>
      </c>
      <c r="AP6" s="8">
        <v>49.2</v>
      </c>
      <c r="AQ6" s="8">
        <v>12.9</v>
      </c>
      <c r="AR6" s="8">
        <v>14.2</v>
      </c>
      <c r="AS6" s="8">
        <v>14.4</v>
      </c>
      <c r="AT6" s="8">
        <v>10.4</v>
      </c>
      <c r="AU6" s="8">
        <v>13.7</v>
      </c>
      <c r="AV6" s="8">
        <v>15.4</v>
      </c>
      <c r="AW6" s="8">
        <v>14.1</v>
      </c>
      <c r="AX6" s="8">
        <v>9.9</v>
      </c>
      <c r="AY6" s="8">
        <v>14.908324689663999</v>
      </c>
      <c r="AZ6" s="8">
        <v>15.2</v>
      </c>
      <c r="BA6" s="8">
        <v>13</v>
      </c>
      <c r="BB6" s="8">
        <v>11.022899236101999</v>
      </c>
      <c r="BC6" s="8">
        <v>10.996560425797</v>
      </c>
      <c r="BD6" s="8">
        <v>15.981652161200985</v>
      </c>
      <c r="BE6" s="8">
        <v>13.4</v>
      </c>
      <c r="BF6" s="8">
        <v>11.6</v>
      </c>
      <c r="BG6" s="8">
        <v>14.399999999999999</v>
      </c>
      <c r="BH6" s="8">
        <v>21</v>
      </c>
      <c r="BI6" s="8">
        <v>15.087200982800004</v>
      </c>
      <c r="BJ6" s="8">
        <v>16.899999999999999</v>
      </c>
      <c r="BK6" s="8">
        <v>19.100000000000001</v>
      </c>
      <c r="BL6" s="8">
        <v>25.2</v>
      </c>
      <c r="BM6" s="8">
        <v>20.6</v>
      </c>
      <c r="BN6" s="8">
        <v>20.100000000000001</v>
      </c>
      <c r="BO6" s="8">
        <v>21.3</v>
      </c>
      <c r="BP6" s="8">
        <v>28.180077568026007</v>
      </c>
      <c r="BQ6" s="8">
        <v>23.699000000000002</v>
      </c>
      <c r="BR6" s="8">
        <v>24.781368000000001</v>
      </c>
      <c r="BS6" s="8">
        <v>24.7</v>
      </c>
      <c r="BT6" s="8">
        <v>27.682109789334977</v>
      </c>
      <c r="BU6" s="8">
        <v>25.4</v>
      </c>
      <c r="BV6" s="8">
        <v>23.35</v>
      </c>
      <c r="BW6" s="8">
        <v>27.7</v>
      </c>
      <c r="BX6" s="8">
        <v>22.1</v>
      </c>
      <c r="BY6" s="8">
        <v>23.8</v>
      </c>
      <c r="BZ6" s="8">
        <v>23</v>
      </c>
      <c r="CA6" s="8">
        <v>22.7</v>
      </c>
      <c r="CB6" s="8">
        <v>26.9</v>
      </c>
      <c r="CC6" s="8">
        <v>23.3</v>
      </c>
      <c r="CD6" s="8">
        <v>23.5</v>
      </c>
      <c r="CE6" s="8">
        <v>23.7</v>
      </c>
      <c r="CF6" s="8">
        <v>28.4</v>
      </c>
      <c r="CG6" s="8">
        <v>23.6</v>
      </c>
      <c r="CH6" s="8">
        <v>22.7</v>
      </c>
      <c r="CI6" s="8">
        <v>25.2</v>
      </c>
      <c r="CJ6" s="8">
        <v>29</v>
      </c>
      <c r="CK6" s="8">
        <v>25.9</v>
      </c>
      <c r="CL6" s="8">
        <v>22.9</v>
      </c>
      <c r="CM6" s="8">
        <v>21.9</v>
      </c>
      <c r="CN6" s="8">
        <v>28.3</v>
      </c>
      <c r="CO6" s="8">
        <v>23.3</v>
      </c>
      <c r="CP6" s="8">
        <v>21.3</v>
      </c>
      <c r="CQ6" s="8">
        <v>21.3</v>
      </c>
      <c r="CR6" s="8">
        <v>15.9</v>
      </c>
    </row>
    <row r="7" spans="2:96" ht="15.75" x14ac:dyDescent="0.3">
      <c r="B7" s="7" t="s">
        <v>44</v>
      </c>
      <c r="C7" s="8"/>
      <c r="D7" s="7"/>
      <c r="E7" s="7"/>
      <c r="F7" s="7"/>
      <c r="G7" s="8"/>
      <c r="H7" s="7"/>
      <c r="I7" s="7"/>
      <c r="J7" s="7"/>
      <c r="K7" s="8"/>
      <c r="L7" s="7"/>
      <c r="M7" s="7"/>
      <c r="N7" s="7"/>
      <c r="O7" s="8"/>
      <c r="P7" s="7"/>
      <c r="Q7" s="7"/>
      <c r="R7" s="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>
        <v>39.299999999999997</v>
      </c>
      <c r="AR7" s="8">
        <v>50.8</v>
      </c>
      <c r="AS7" s="8">
        <v>44.4</v>
      </c>
      <c r="AT7" s="8">
        <v>43</v>
      </c>
      <c r="AU7" s="8">
        <v>41.9</v>
      </c>
      <c r="AV7" s="8">
        <v>55.1</v>
      </c>
      <c r="AW7" s="8">
        <v>50.1</v>
      </c>
      <c r="AX7" s="8">
        <v>48.1</v>
      </c>
      <c r="AY7" s="8">
        <v>47.071493904299004</v>
      </c>
      <c r="AZ7" s="8">
        <v>60.1</v>
      </c>
      <c r="BA7" s="8">
        <v>54.8</v>
      </c>
      <c r="BB7" s="8">
        <v>48.052818696892992</v>
      </c>
      <c r="BC7" s="8">
        <v>45.474380337135003</v>
      </c>
      <c r="BD7" s="8">
        <v>59.572389240681005</v>
      </c>
      <c r="BE7" s="8">
        <v>51.9</v>
      </c>
      <c r="BF7" s="8">
        <v>47.1</v>
      </c>
      <c r="BG7" s="8">
        <v>49.1</v>
      </c>
      <c r="BH7" s="8">
        <v>61.67</v>
      </c>
      <c r="BI7" s="8">
        <v>52.02668410843598</v>
      </c>
      <c r="BJ7" s="8">
        <v>60.3</v>
      </c>
      <c r="BK7" s="8">
        <v>67.3</v>
      </c>
      <c r="BL7" s="8">
        <v>86.6</v>
      </c>
      <c r="BM7" s="8">
        <v>79.7</v>
      </c>
      <c r="BN7" s="8">
        <v>73.2</v>
      </c>
      <c r="BO7" s="8">
        <v>72.2</v>
      </c>
      <c r="BP7" s="8">
        <v>87.380830341905011</v>
      </c>
      <c r="BQ7" s="8">
        <v>77.477000000000004</v>
      </c>
      <c r="BR7" s="8">
        <v>70.699420000000003</v>
      </c>
      <c r="BS7" s="8">
        <v>71</v>
      </c>
      <c r="BT7" s="8">
        <v>80.318097673106706</v>
      </c>
      <c r="BU7" s="8">
        <v>78.099999999999994</v>
      </c>
      <c r="BV7" s="8">
        <v>68.88</v>
      </c>
      <c r="BW7" s="8">
        <v>62.9</v>
      </c>
      <c r="BX7" s="8">
        <v>78.8</v>
      </c>
      <c r="BY7" s="8">
        <v>77.099999999999994</v>
      </c>
      <c r="BZ7" s="8">
        <v>69.099999999999994</v>
      </c>
      <c r="CA7" s="8">
        <v>66.7</v>
      </c>
      <c r="CB7" s="8">
        <v>81.900000000000006</v>
      </c>
      <c r="CC7" s="8">
        <v>75.2</v>
      </c>
      <c r="CD7" s="8">
        <v>67.400000000000006</v>
      </c>
      <c r="CE7" s="8">
        <v>68.599999999999994</v>
      </c>
      <c r="CF7" s="8">
        <v>81.7</v>
      </c>
      <c r="CG7" s="8">
        <v>73.3</v>
      </c>
      <c r="CH7" s="8">
        <v>65.5</v>
      </c>
      <c r="CI7" s="8">
        <v>66.5</v>
      </c>
      <c r="CJ7" s="8">
        <v>76.400000000000006</v>
      </c>
      <c r="CK7" s="8">
        <v>72</v>
      </c>
      <c r="CL7" s="8">
        <v>64.2</v>
      </c>
      <c r="CM7" s="8">
        <v>66</v>
      </c>
      <c r="CN7" s="8">
        <v>77.599999999999994</v>
      </c>
      <c r="CO7" s="8">
        <v>72.8</v>
      </c>
      <c r="CP7" s="8">
        <v>64.099999999999994</v>
      </c>
      <c r="CQ7" s="8">
        <v>68.099999999999994</v>
      </c>
      <c r="CR7" s="8">
        <v>76.5</v>
      </c>
    </row>
    <row r="8" spans="2:96" ht="15.75" x14ac:dyDescent="0.3">
      <c r="B8" s="7" t="s">
        <v>45</v>
      </c>
      <c r="C8" s="8"/>
      <c r="D8" s="7"/>
      <c r="E8" s="7"/>
      <c r="F8" s="7"/>
      <c r="G8" s="8"/>
      <c r="H8" s="7"/>
      <c r="I8" s="7"/>
      <c r="J8" s="7"/>
      <c r="K8" s="8"/>
      <c r="L8" s="7"/>
      <c r="M8" s="7"/>
      <c r="N8" s="7"/>
      <c r="O8" s="8"/>
      <c r="P8" s="7"/>
      <c r="Q8" s="7"/>
      <c r="R8" s="7"/>
      <c r="S8" s="8"/>
      <c r="T8" s="8"/>
      <c r="U8" s="8"/>
      <c r="V8" s="8"/>
      <c r="W8" s="8"/>
      <c r="X8" s="8">
        <v>5.2</v>
      </c>
      <c r="Y8" s="8">
        <v>4.8</v>
      </c>
      <c r="Z8" s="8">
        <v>1.6</v>
      </c>
      <c r="AA8" s="8">
        <v>1.5</v>
      </c>
      <c r="AB8" s="8">
        <v>1.8</v>
      </c>
      <c r="AC8" s="8">
        <v>1.3</v>
      </c>
      <c r="AD8" s="8">
        <v>1</v>
      </c>
      <c r="AE8" s="8">
        <v>1</v>
      </c>
      <c r="AF8" s="8">
        <v>1.4</v>
      </c>
      <c r="AG8" s="8">
        <v>1.3</v>
      </c>
      <c r="AH8" s="8">
        <v>1.2</v>
      </c>
      <c r="AI8" s="8">
        <v>1.2</v>
      </c>
      <c r="AJ8" s="8">
        <v>1.7</v>
      </c>
      <c r="AK8" s="8">
        <v>2</v>
      </c>
      <c r="AL8" s="8">
        <v>3.1</v>
      </c>
      <c r="AM8" s="8">
        <v>1.9</v>
      </c>
      <c r="AN8" s="8">
        <v>2.2999999999999998</v>
      </c>
      <c r="AO8" s="8">
        <v>2.6</v>
      </c>
      <c r="AP8" s="8">
        <v>2.5</v>
      </c>
      <c r="AQ8" s="8">
        <v>2.6</v>
      </c>
      <c r="AR8" s="8">
        <v>3.3</v>
      </c>
      <c r="AS8" s="8">
        <v>3</v>
      </c>
      <c r="AT8" s="8">
        <v>2.6</v>
      </c>
      <c r="AU8" s="8">
        <v>5</v>
      </c>
      <c r="AV8" s="8">
        <v>7.9</v>
      </c>
      <c r="AW8" s="8">
        <v>9</v>
      </c>
      <c r="AX8" s="8">
        <v>12.1</v>
      </c>
      <c r="AY8" s="8">
        <v>14.283569573546998</v>
      </c>
      <c r="AZ8" s="8">
        <v>16.7</v>
      </c>
      <c r="BA8" s="8">
        <v>16.399999999999999</v>
      </c>
      <c r="BB8" s="8">
        <v>15.387776993301999</v>
      </c>
      <c r="BC8" s="8">
        <v>15.141450972644</v>
      </c>
      <c r="BD8" s="8">
        <v>18.636019044110004</v>
      </c>
      <c r="BE8" s="8">
        <v>15.8</v>
      </c>
      <c r="BF8" s="8">
        <v>16.2</v>
      </c>
      <c r="BG8" s="8">
        <v>16.299999999999997</v>
      </c>
      <c r="BH8" s="8">
        <v>18.100000000000001</v>
      </c>
      <c r="BI8" s="8">
        <v>16.153142495792</v>
      </c>
      <c r="BJ8" s="8">
        <v>18.399999999999999</v>
      </c>
      <c r="BK8" s="8">
        <v>20.3</v>
      </c>
      <c r="BL8" s="8">
        <v>24</v>
      </c>
      <c r="BM8" s="8">
        <v>22.689999999999998</v>
      </c>
      <c r="BN8" s="8">
        <v>22.6</v>
      </c>
      <c r="BO8" s="8">
        <v>21.9</v>
      </c>
      <c r="BP8" s="8">
        <v>25.802920529031997</v>
      </c>
      <c r="BQ8" s="8">
        <v>24.332999999999998</v>
      </c>
      <c r="BR8" s="8">
        <v>23.749462000000001</v>
      </c>
      <c r="BS8" s="8">
        <v>22.2</v>
      </c>
      <c r="BT8" s="8">
        <v>23.112760254848652</v>
      </c>
      <c r="BU8" s="8">
        <v>22.3</v>
      </c>
      <c r="BV8" s="8">
        <v>21.03</v>
      </c>
      <c r="BW8" s="8">
        <v>20.399999999999999</v>
      </c>
      <c r="BX8" s="8">
        <v>24.2</v>
      </c>
      <c r="BY8" s="8">
        <v>25.1</v>
      </c>
      <c r="BZ8" s="8">
        <v>23.5</v>
      </c>
      <c r="CA8" s="8">
        <v>23.5</v>
      </c>
      <c r="CB8" s="8">
        <v>28.8</v>
      </c>
      <c r="CC8" s="8">
        <v>27.9</v>
      </c>
      <c r="CD8" s="8">
        <v>26.5</v>
      </c>
      <c r="CE8" s="8">
        <v>28</v>
      </c>
      <c r="CF8" s="8">
        <v>29.5</v>
      </c>
      <c r="CG8" s="8">
        <v>27.4</v>
      </c>
      <c r="CH8" s="8">
        <v>26.4</v>
      </c>
      <c r="CI8" s="8">
        <v>28.2</v>
      </c>
      <c r="CJ8" s="8">
        <v>32.4</v>
      </c>
      <c r="CK8" s="8">
        <v>30.6</v>
      </c>
      <c r="CL8" s="8">
        <v>28.3</v>
      </c>
      <c r="CM8" s="8">
        <v>29.2</v>
      </c>
      <c r="CN8" s="8">
        <v>31.5</v>
      </c>
      <c r="CO8" s="8">
        <v>29.6</v>
      </c>
      <c r="CP8" s="8">
        <v>28.1</v>
      </c>
      <c r="CQ8" s="8">
        <v>28.54</v>
      </c>
      <c r="CR8" s="8">
        <v>27</v>
      </c>
    </row>
    <row r="9" spans="2:96" ht="15.75" x14ac:dyDescent="0.3">
      <c r="B9" s="9" t="s">
        <v>46</v>
      </c>
      <c r="C9" s="10"/>
      <c r="D9" s="9"/>
      <c r="E9" s="9"/>
      <c r="F9" s="9"/>
      <c r="G9" s="10"/>
      <c r="H9" s="9"/>
      <c r="I9" s="10">
        <f t="shared" ref="I9:M9" si="0">+SUM(I5:I8)</f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/>
      <c r="O9" s="10"/>
      <c r="P9" s="10"/>
      <c r="Q9" s="10"/>
      <c r="R9" s="10"/>
      <c r="S9" s="10">
        <f t="shared" ref="S9" si="1">+SUM(S5:S8)</f>
        <v>0</v>
      </c>
      <c r="T9" s="10">
        <f t="shared" ref="T9" si="2">+SUM(T5:T8)</f>
        <v>0</v>
      </c>
      <c r="U9" s="10">
        <f t="shared" ref="U9" si="3">+SUM(U5:U8)</f>
        <v>0</v>
      </c>
      <c r="V9" s="10">
        <f t="shared" ref="V9" si="4">+SUM(V5:V8)</f>
        <v>0</v>
      </c>
      <c r="W9" s="10">
        <f t="shared" ref="W9" si="5">+SUM(W5:W8)</f>
        <v>0</v>
      </c>
      <c r="X9" s="10">
        <f t="shared" ref="X9" si="6">+SUM(X5:X8)</f>
        <v>266.40000000000003</v>
      </c>
      <c r="Y9" s="10">
        <f t="shared" ref="Y9" si="7">+SUM(Y5:Y8)</f>
        <v>251.60000000000002</v>
      </c>
      <c r="Z9" s="10">
        <f t="shared" ref="Z9" si="8">+SUM(Z5:Z8)</f>
        <v>243.29999999999998</v>
      </c>
      <c r="AA9" s="10">
        <f t="shared" ref="AA9" si="9">+SUM(AA5:AA8)</f>
        <v>228.10000000000002</v>
      </c>
      <c r="AB9" s="10">
        <f t="shared" ref="AB9" si="10">+SUM(AB5:AB8)</f>
        <v>273.40000000000003</v>
      </c>
      <c r="AC9" s="10">
        <f t="shared" ref="AC9" si="11">+SUM(AC5:AC8)</f>
        <v>256.2</v>
      </c>
      <c r="AD9" s="10">
        <f t="shared" ref="AD9" si="12">+SUM(AD5:AD8)</f>
        <v>243.9</v>
      </c>
      <c r="AE9" s="10">
        <f t="shared" ref="AE9" si="13">+SUM(AE5:AE8)</f>
        <v>228.3</v>
      </c>
      <c r="AF9" s="10">
        <f t="shared" ref="AF9" si="14">+SUM(AF5:AF8)</f>
        <v>257</v>
      </c>
      <c r="AG9" s="10">
        <f t="shared" ref="AG9" si="15">+SUM(AG5:AG8)</f>
        <v>256.29999999999995</v>
      </c>
      <c r="AH9" s="10">
        <f t="shared" ref="AH9" si="16">+SUM(AH5:AH8)</f>
        <v>248.29999999999995</v>
      </c>
      <c r="AI9" s="10">
        <f t="shared" ref="AI9" si="17">+SUM(AI5:AI8)</f>
        <v>227.8</v>
      </c>
      <c r="AJ9" s="10">
        <f t="shared" ref="AJ9" si="18">+SUM(AJ5:AJ8)</f>
        <v>278.60000000000002</v>
      </c>
      <c r="AK9" s="10">
        <f t="shared" ref="AK9" si="19">+SUM(AK5:AK8)</f>
        <v>262.39999999999998</v>
      </c>
      <c r="AL9" s="10">
        <f t="shared" ref="AL9" si="20">+SUM(AL5:AL8)</f>
        <v>256.40000000000003</v>
      </c>
      <c r="AM9" s="10">
        <f t="shared" ref="AM9" si="21">+SUM(AM5:AM8)</f>
        <v>246</v>
      </c>
      <c r="AN9" s="10">
        <f t="shared" ref="AN9" si="22">+SUM(AN5:AN8)</f>
        <v>289.20000000000005</v>
      </c>
      <c r="AO9" s="10">
        <f t="shared" ref="AO9" si="23">+SUM(AO5:AO8)</f>
        <v>272.90000000000003</v>
      </c>
      <c r="AP9" s="10">
        <f t="shared" ref="AP9" si="24">+SUM(AP5:AP8)</f>
        <v>262.39999999999998</v>
      </c>
      <c r="AQ9" s="10">
        <f t="shared" ref="AQ9:AX9" si="25">+SUM(AQ5:AQ8)</f>
        <v>251.70000000000002</v>
      </c>
      <c r="AR9" s="10">
        <f t="shared" si="25"/>
        <v>300.39999999999998</v>
      </c>
      <c r="AS9" s="10">
        <f t="shared" si="25"/>
        <v>286.10000000000002</v>
      </c>
      <c r="AT9" s="10">
        <f t="shared" si="25"/>
        <v>272.20000000000005</v>
      </c>
      <c r="AU9" s="10">
        <f t="shared" si="25"/>
        <v>264</v>
      </c>
      <c r="AV9" s="10">
        <f t="shared" si="25"/>
        <v>308.89999999999998</v>
      </c>
      <c r="AW9" s="10">
        <f t="shared" si="25"/>
        <v>293.2</v>
      </c>
      <c r="AX9" s="10">
        <f t="shared" si="25"/>
        <v>282.90000000000003</v>
      </c>
      <c r="AY9" s="10">
        <v>272.36077666262099</v>
      </c>
      <c r="AZ9" s="10">
        <v>329.2</v>
      </c>
      <c r="BA9" s="10">
        <v>321.39999999999998</v>
      </c>
      <c r="BB9" s="10">
        <v>304.32674187754299</v>
      </c>
      <c r="BC9" s="10">
        <v>271.28945975363399</v>
      </c>
      <c r="BD9" s="10">
        <v>343.11894963074593</v>
      </c>
      <c r="BE9" s="10">
        <v>315.6115776663209</v>
      </c>
      <c r="BF9" s="10">
        <v>312.2</v>
      </c>
      <c r="BG9" s="10">
        <v>297.7</v>
      </c>
      <c r="BH9" s="10">
        <v>365.27000000000004</v>
      </c>
      <c r="BI9" s="10">
        <v>331.31332523379899</v>
      </c>
      <c r="BJ9" s="10">
        <v>372.2</v>
      </c>
      <c r="BK9" s="10">
        <v>375.40000000000003</v>
      </c>
      <c r="BL9" s="10">
        <v>466.6</v>
      </c>
      <c r="BM9" s="10">
        <v>441.79</v>
      </c>
      <c r="BN9" s="10">
        <v>436.3</v>
      </c>
      <c r="BO9" s="10">
        <v>398.59999999999997</v>
      </c>
      <c r="BP9" s="10">
        <v>483.9</v>
      </c>
      <c r="BQ9" s="10">
        <v>457.28</v>
      </c>
      <c r="BR9" s="10">
        <v>458.20804699999997</v>
      </c>
      <c r="BS9" s="10">
        <v>403</v>
      </c>
      <c r="BT9" s="10">
        <v>464.37622671729036</v>
      </c>
      <c r="BU9" s="10">
        <v>456.7</v>
      </c>
      <c r="BV9" s="10">
        <v>430.9</v>
      </c>
      <c r="BW9" s="10">
        <f t="shared" ref="BW9:CG9" si="26">+SUM(BW5:BW8)</f>
        <v>399.09999999999997</v>
      </c>
      <c r="BX9" s="10">
        <f t="shared" si="26"/>
        <v>462.70000000000005</v>
      </c>
      <c r="BY9" s="10">
        <f t="shared" si="26"/>
        <v>468.20000000000005</v>
      </c>
      <c r="BZ9" s="10">
        <f t="shared" si="26"/>
        <v>454.5</v>
      </c>
      <c r="CA9" s="10">
        <f t="shared" si="26"/>
        <v>416.79999999999995</v>
      </c>
      <c r="CB9" s="10">
        <f t="shared" si="26"/>
        <v>496.59999999999997</v>
      </c>
      <c r="CC9" s="10">
        <f t="shared" si="26"/>
        <v>479.59999999999997</v>
      </c>
      <c r="CD9" s="10">
        <f t="shared" si="26"/>
        <v>457.79999999999995</v>
      </c>
      <c r="CE9" s="10">
        <f t="shared" si="26"/>
        <v>432.29999999999995</v>
      </c>
      <c r="CF9" s="10">
        <f t="shared" si="26"/>
        <v>500.29999999999995</v>
      </c>
      <c r="CG9" s="10">
        <f t="shared" si="26"/>
        <v>464.3</v>
      </c>
      <c r="CH9" s="10">
        <f>+SUM(CH5:CH8)</f>
        <v>447.99999999999994</v>
      </c>
      <c r="CI9" s="10">
        <f t="shared" ref="CI9:CO9" si="27">+SUM(CI5:CI8)</f>
        <v>430</v>
      </c>
      <c r="CJ9" s="10">
        <f t="shared" si="27"/>
        <v>498.69999999999993</v>
      </c>
      <c r="CK9" s="10">
        <f t="shared" si="27"/>
        <v>477.6</v>
      </c>
      <c r="CL9" s="10">
        <v>444</v>
      </c>
      <c r="CM9" s="10">
        <f t="shared" si="27"/>
        <v>421.59999999999997</v>
      </c>
      <c r="CN9" s="10">
        <f t="shared" si="27"/>
        <v>494.5</v>
      </c>
      <c r="CO9" s="10">
        <f t="shared" si="27"/>
        <v>477.50000000000006</v>
      </c>
      <c r="CP9" s="10">
        <f t="shared" ref="CP9:CQ9" si="28">+SUM(CP5:CP8)</f>
        <v>444.70000000000005</v>
      </c>
      <c r="CQ9" s="10">
        <f>+SUM(CQ5:CQ8)</f>
        <v>419.28000000000003</v>
      </c>
      <c r="CR9" s="10">
        <f>+SUM(CR5:CR8)</f>
        <v>465.9</v>
      </c>
    </row>
    <row r="10" spans="2:96" ht="15.75" x14ac:dyDescent="0.3">
      <c r="B10" s="11"/>
      <c r="C10" s="8"/>
      <c r="D10" s="11"/>
      <c r="E10" s="11"/>
      <c r="F10" s="11"/>
      <c r="G10" s="8"/>
      <c r="H10" s="11"/>
      <c r="I10" s="11"/>
      <c r="J10" s="11"/>
      <c r="K10" s="8"/>
      <c r="L10" s="11"/>
      <c r="M10" s="11"/>
      <c r="N10" s="11"/>
      <c r="O10" s="8"/>
      <c r="P10" s="11"/>
      <c r="Q10" s="11"/>
      <c r="R10" s="11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</row>
    <row r="11" spans="2:96" ht="16.5" thickBot="1" x14ac:dyDescent="0.35">
      <c r="B11" s="5" t="s">
        <v>47</v>
      </c>
      <c r="C11" s="12"/>
      <c r="D11" s="5"/>
      <c r="E11" s="5"/>
      <c r="F11" s="5"/>
      <c r="G11" s="12"/>
      <c r="H11" s="5"/>
      <c r="I11" s="5"/>
      <c r="J11" s="5"/>
      <c r="K11" s="12"/>
      <c r="L11" s="5"/>
      <c r="M11" s="5"/>
      <c r="N11" s="5"/>
      <c r="O11" s="12"/>
      <c r="P11" s="5"/>
      <c r="Q11" s="5"/>
      <c r="R11" s="5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</row>
    <row r="12" spans="2:96" ht="15.75" x14ac:dyDescent="0.3">
      <c r="B12" s="7" t="s">
        <v>42</v>
      </c>
      <c r="C12" s="8"/>
      <c r="D12" s="7"/>
      <c r="E12" s="7"/>
      <c r="F12" s="7"/>
      <c r="G12" s="8"/>
      <c r="H12" s="7"/>
      <c r="I12" s="7"/>
      <c r="J12" s="7"/>
      <c r="K12" s="8"/>
      <c r="L12" s="7"/>
      <c r="M12" s="7"/>
      <c r="N12" s="7"/>
      <c r="O12" s="8"/>
      <c r="P12" s="7"/>
      <c r="Q12" s="7"/>
      <c r="R12" s="7"/>
      <c r="S12" s="8"/>
      <c r="T12" s="8"/>
      <c r="U12" s="8"/>
      <c r="V12" s="8"/>
      <c r="W12" s="8"/>
      <c r="X12" s="8">
        <f>17.2+5.9</f>
        <v>23.1</v>
      </c>
      <c r="Y12" s="8">
        <f>17+5.8</f>
        <v>22.8</v>
      </c>
      <c r="Z12" s="8">
        <f>19.1+6.6</f>
        <v>25.700000000000003</v>
      </c>
      <c r="AA12" s="8">
        <f>16.6+6.3</f>
        <v>22.900000000000002</v>
      </c>
      <c r="AB12" s="8">
        <f>18.3+6.6</f>
        <v>24.9</v>
      </c>
      <c r="AC12" s="8">
        <f>18.8+6.5</f>
        <v>25.3</v>
      </c>
      <c r="AD12" s="8">
        <f>20.7+7</f>
        <v>27.7</v>
      </c>
      <c r="AE12" s="8">
        <f>18+6.8</f>
        <v>24.8</v>
      </c>
      <c r="AF12" s="8">
        <f>18.5+6.8</f>
        <v>25.3</v>
      </c>
      <c r="AG12" s="8">
        <f>19.1+6.8</f>
        <v>25.900000000000002</v>
      </c>
      <c r="AH12" s="8">
        <f>21.1+7</f>
        <v>28.1</v>
      </c>
      <c r="AI12" s="8">
        <v>24.5</v>
      </c>
      <c r="AJ12" s="8">
        <v>26.2</v>
      </c>
      <c r="AK12" s="8">
        <v>25.2</v>
      </c>
      <c r="AL12" s="8">
        <v>26.5</v>
      </c>
      <c r="AM12" s="8">
        <v>25.4</v>
      </c>
      <c r="AN12" s="8">
        <v>27.5</v>
      </c>
      <c r="AO12" s="8">
        <v>26.9</v>
      </c>
      <c r="AP12" s="8">
        <v>29.7</v>
      </c>
      <c r="AQ12" s="8">
        <v>28.1</v>
      </c>
      <c r="AR12" s="8">
        <v>28.8</v>
      </c>
      <c r="AS12" s="8">
        <v>27.5</v>
      </c>
      <c r="AT12" s="8">
        <v>30.6</v>
      </c>
      <c r="AU12" s="8">
        <v>29.4</v>
      </c>
      <c r="AV12" s="8">
        <v>29.9</v>
      </c>
      <c r="AW12" s="8">
        <v>28.1</v>
      </c>
      <c r="AX12" s="8">
        <v>30.4</v>
      </c>
      <c r="AY12" s="8">
        <v>27.021074746423544</v>
      </c>
      <c r="AZ12" s="8">
        <v>30</v>
      </c>
      <c r="BA12" s="8">
        <v>29.4</v>
      </c>
      <c r="BB12" s="8">
        <v>32.019000017758998</v>
      </c>
      <c r="BC12" s="8">
        <v>29.920547013628521</v>
      </c>
      <c r="BD12" s="8">
        <v>29.5</v>
      </c>
      <c r="BE12" s="8">
        <v>27.6</v>
      </c>
      <c r="BF12" s="8">
        <v>31.5</v>
      </c>
      <c r="BG12" s="8">
        <v>28.8</v>
      </c>
      <c r="BH12" s="8">
        <v>31.7</v>
      </c>
      <c r="BI12" s="8">
        <v>30.4907649557172</v>
      </c>
      <c r="BJ12" s="8">
        <v>33</v>
      </c>
      <c r="BK12" s="8">
        <v>31.4</v>
      </c>
      <c r="BL12" s="8">
        <v>32.1</v>
      </c>
      <c r="BM12" s="8">
        <v>30.83</v>
      </c>
      <c r="BN12" s="8">
        <v>34.1</v>
      </c>
      <c r="BO12" s="8">
        <v>31.5</v>
      </c>
      <c r="BP12" s="8">
        <v>33.071948910310184</v>
      </c>
      <c r="BQ12" s="8">
        <v>30.89</v>
      </c>
      <c r="BR12" s="8">
        <v>35.293745999999999</v>
      </c>
      <c r="BS12" s="8">
        <v>32</v>
      </c>
      <c r="BT12" s="8">
        <v>35.631771000000001</v>
      </c>
      <c r="BU12" s="8">
        <v>33.6</v>
      </c>
      <c r="BV12" s="8">
        <v>36.07</v>
      </c>
      <c r="BW12" s="8">
        <v>34</v>
      </c>
      <c r="BX12" s="8">
        <v>35.1</v>
      </c>
      <c r="BY12" s="8">
        <v>32.799999999999997</v>
      </c>
      <c r="BZ12" s="8">
        <v>36.5</v>
      </c>
      <c r="CA12" s="8">
        <v>20.399999999999999</v>
      </c>
      <c r="CB12" s="8">
        <v>37.200000000000003</v>
      </c>
      <c r="CC12" s="8">
        <v>35</v>
      </c>
      <c r="CD12" s="8">
        <v>37.299999999999997</v>
      </c>
      <c r="CE12" s="8">
        <v>33.200000000000003</v>
      </c>
      <c r="CF12" s="8">
        <v>35.700000000000003</v>
      </c>
      <c r="CG12" s="8">
        <v>34.4</v>
      </c>
      <c r="CH12" s="8">
        <v>39.5</v>
      </c>
      <c r="CI12" s="8">
        <v>36.799999999999997</v>
      </c>
      <c r="CJ12" s="8">
        <v>45.5</v>
      </c>
      <c r="CK12" s="8">
        <v>53.3</v>
      </c>
      <c r="CL12" s="8">
        <v>51.7</v>
      </c>
      <c r="CM12" s="8">
        <v>48</v>
      </c>
      <c r="CN12" s="8">
        <v>51.6</v>
      </c>
      <c r="CO12" s="8">
        <v>50.1</v>
      </c>
      <c r="CP12" s="8">
        <v>54.2</v>
      </c>
      <c r="CQ12" s="8">
        <v>49.2</v>
      </c>
      <c r="CR12" s="8">
        <v>50.6</v>
      </c>
    </row>
    <row r="13" spans="2:96" ht="15.75" x14ac:dyDescent="0.3">
      <c r="B13" s="7" t="s">
        <v>43</v>
      </c>
      <c r="C13" s="8"/>
      <c r="D13" s="7"/>
      <c r="E13" s="7"/>
      <c r="F13" s="7"/>
      <c r="G13" s="8"/>
      <c r="H13" s="7"/>
      <c r="I13" s="7"/>
      <c r="J13" s="7"/>
      <c r="K13" s="8"/>
      <c r="L13" s="7"/>
      <c r="M13" s="7"/>
      <c r="N13" s="7"/>
      <c r="O13" s="8"/>
      <c r="P13" s="7"/>
      <c r="Q13" s="7"/>
      <c r="R13" s="7"/>
      <c r="S13" s="8"/>
      <c r="T13" s="8"/>
      <c r="U13" s="8"/>
      <c r="V13" s="8"/>
      <c r="W13" s="8"/>
      <c r="X13" s="8">
        <v>1.1000000000000001</v>
      </c>
      <c r="Y13" s="8">
        <v>1</v>
      </c>
      <c r="Z13" s="8">
        <v>1.1000000000000001</v>
      </c>
      <c r="AA13" s="8">
        <v>1.1000000000000001</v>
      </c>
      <c r="AB13" s="8">
        <v>1.1000000000000001</v>
      </c>
      <c r="AC13" s="8">
        <v>1.1000000000000001</v>
      </c>
      <c r="AD13" s="8">
        <v>1.2</v>
      </c>
      <c r="AE13" s="8">
        <v>1.2</v>
      </c>
      <c r="AF13" s="8">
        <v>1.1000000000000001</v>
      </c>
      <c r="AG13" s="8">
        <v>1.1000000000000001</v>
      </c>
      <c r="AH13" s="8">
        <v>1.1000000000000001</v>
      </c>
      <c r="AI13" s="8">
        <v>1.2</v>
      </c>
      <c r="AJ13" s="8">
        <v>1.2</v>
      </c>
      <c r="AK13" s="8">
        <v>1.1000000000000001</v>
      </c>
      <c r="AL13" s="8">
        <v>1.2</v>
      </c>
      <c r="AM13" s="8">
        <v>1.3</v>
      </c>
      <c r="AN13" s="8">
        <v>1.3</v>
      </c>
      <c r="AO13" s="8">
        <v>1.2</v>
      </c>
      <c r="AP13" s="8">
        <v>1.4</v>
      </c>
      <c r="AQ13" s="8">
        <v>1.5</v>
      </c>
      <c r="AR13" s="8">
        <v>1.4</v>
      </c>
      <c r="AS13" s="8">
        <v>1.3</v>
      </c>
      <c r="AT13" s="8">
        <v>1.4</v>
      </c>
      <c r="AU13" s="8">
        <v>1.5</v>
      </c>
      <c r="AV13" s="8">
        <v>1.3</v>
      </c>
      <c r="AW13" s="8">
        <v>1.4</v>
      </c>
      <c r="AX13" s="8">
        <v>1.4</v>
      </c>
      <c r="AY13" s="8">
        <v>1.4707516573113342</v>
      </c>
      <c r="AZ13" s="8">
        <v>1.4</v>
      </c>
      <c r="BA13" s="8">
        <v>1.4</v>
      </c>
      <c r="BB13" s="8">
        <v>1.4684864925000021</v>
      </c>
      <c r="BC13" s="8">
        <v>1.7245981313863901</v>
      </c>
      <c r="BD13" s="8">
        <v>1.3939066918000034</v>
      </c>
      <c r="BE13" s="8">
        <v>1.4</v>
      </c>
      <c r="BF13" s="8">
        <v>1.5</v>
      </c>
      <c r="BG13" s="8">
        <v>2.1</v>
      </c>
      <c r="BH13" s="8">
        <v>1.7</v>
      </c>
      <c r="BI13" s="8">
        <v>1.5842157897017675</v>
      </c>
      <c r="BJ13" s="8">
        <v>1.7</v>
      </c>
      <c r="BK13" s="8">
        <v>2</v>
      </c>
      <c r="BL13" s="8">
        <v>1.9</v>
      </c>
      <c r="BM13" s="8">
        <v>1.82</v>
      </c>
      <c r="BN13" s="8">
        <v>2</v>
      </c>
      <c r="BO13" s="8">
        <v>2.2000000000000002</v>
      </c>
      <c r="BP13" s="8">
        <v>2.091162279504962</v>
      </c>
      <c r="BQ13" s="8">
        <v>1.82</v>
      </c>
      <c r="BR13" s="8">
        <v>2.1220650000000001</v>
      </c>
      <c r="BS13" s="8">
        <v>2.2999999999999998</v>
      </c>
      <c r="BT13" s="8">
        <v>2.3841743168999963</v>
      </c>
      <c r="BU13" s="8">
        <v>2.4</v>
      </c>
      <c r="BV13" s="8">
        <v>2.21</v>
      </c>
      <c r="BW13" s="8">
        <v>2.1</v>
      </c>
      <c r="BX13" s="8">
        <v>2.2999999999999998</v>
      </c>
      <c r="BY13" s="8">
        <v>2.4</v>
      </c>
      <c r="BZ13" s="8">
        <v>2.6</v>
      </c>
      <c r="CA13" s="8">
        <v>3.8</v>
      </c>
      <c r="CB13" s="8">
        <v>2.6</v>
      </c>
      <c r="CC13" s="8">
        <v>35</v>
      </c>
      <c r="CD13" s="8">
        <v>2.2999999999999998</v>
      </c>
      <c r="CE13" s="8">
        <v>2.6</v>
      </c>
      <c r="CF13" s="8">
        <v>2.6</v>
      </c>
      <c r="CG13" s="8">
        <v>2.5</v>
      </c>
      <c r="CH13" s="8">
        <v>2.8</v>
      </c>
      <c r="CI13" s="8">
        <v>2.9</v>
      </c>
      <c r="CJ13" s="8">
        <v>2.6</v>
      </c>
      <c r="CK13" s="8">
        <v>8</v>
      </c>
      <c r="CL13" s="8">
        <v>2.8</v>
      </c>
      <c r="CM13" s="8">
        <v>3</v>
      </c>
      <c r="CN13" s="8">
        <v>3.2</v>
      </c>
      <c r="CO13" s="8">
        <v>2.9</v>
      </c>
      <c r="CP13" s="8">
        <v>2.9</v>
      </c>
      <c r="CQ13" s="8">
        <v>2.9</v>
      </c>
      <c r="CR13" s="8">
        <v>1.5</v>
      </c>
    </row>
    <row r="14" spans="2:96" ht="15.75" x14ac:dyDescent="0.3">
      <c r="B14" s="7" t="s">
        <v>44</v>
      </c>
      <c r="C14" s="8"/>
      <c r="D14" s="7"/>
      <c r="E14" s="7"/>
      <c r="F14" s="7"/>
      <c r="G14" s="8"/>
      <c r="H14" s="7"/>
      <c r="I14" s="7"/>
      <c r="J14" s="7"/>
      <c r="K14" s="8"/>
      <c r="L14" s="7"/>
      <c r="M14" s="7"/>
      <c r="N14" s="7"/>
      <c r="O14" s="8"/>
      <c r="P14" s="7"/>
      <c r="Q14" s="7"/>
      <c r="R14" s="7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/>
      <c r="AX14" s="8"/>
      <c r="AY14" s="8">
        <v>0</v>
      </c>
      <c r="AZ14" s="8">
        <v>0.1</v>
      </c>
      <c r="BA14" s="8">
        <v>0.1</v>
      </c>
      <c r="BB14" s="8">
        <v>9.7085376399999951E-2</v>
      </c>
      <c r="BC14" s="8">
        <v>0.11226260009999997</v>
      </c>
      <c r="BD14" s="8">
        <v>0.12983</v>
      </c>
      <c r="BE14" s="8">
        <v>0.1</v>
      </c>
      <c r="BF14" s="8">
        <v>0.1</v>
      </c>
      <c r="BG14" s="8">
        <v>0.1</v>
      </c>
      <c r="BH14" s="8">
        <v>0.1</v>
      </c>
      <c r="BI14" s="8">
        <v>6.7921012312337811E-2</v>
      </c>
      <c r="BJ14" s="8">
        <v>0.1</v>
      </c>
      <c r="BK14" s="8">
        <v>0.1</v>
      </c>
      <c r="BL14" s="8">
        <v>0.1</v>
      </c>
      <c r="BM14" s="8">
        <v>0.1</v>
      </c>
      <c r="BN14" s="8">
        <v>0.1</v>
      </c>
      <c r="BO14" s="8">
        <v>0.1</v>
      </c>
      <c r="BP14" s="8">
        <v>8.2671367674304289E-2</v>
      </c>
      <c r="BQ14" s="8">
        <v>0.09</v>
      </c>
      <c r="BR14" s="8">
        <v>9.2582999999999999E-2</v>
      </c>
      <c r="BS14" s="8">
        <v>0.1</v>
      </c>
      <c r="BT14" s="8">
        <v>9.4996273299999975E-2</v>
      </c>
      <c r="BU14" s="8">
        <v>0.06</v>
      </c>
      <c r="BV14" s="8">
        <v>8.5999999999999993E-2</v>
      </c>
      <c r="BW14" s="8">
        <v>0.1</v>
      </c>
      <c r="BX14" s="8">
        <v>0.1</v>
      </c>
      <c r="BY14" s="8">
        <v>0</v>
      </c>
      <c r="BZ14" s="8">
        <v>0.2</v>
      </c>
      <c r="CA14" s="8">
        <v>0.2</v>
      </c>
      <c r="CB14" s="8">
        <v>0.1</v>
      </c>
      <c r="CC14" s="8">
        <v>0.1</v>
      </c>
      <c r="CD14" s="8">
        <v>0.2</v>
      </c>
      <c r="CE14" s="8">
        <v>0.2</v>
      </c>
      <c r="CF14" s="8">
        <v>0.1</v>
      </c>
      <c r="CG14" s="8">
        <v>0.1</v>
      </c>
      <c r="CH14" s="8">
        <v>0.2</v>
      </c>
      <c r="CI14" s="8">
        <v>0.2</v>
      </c>
      <c r="CJ14" s="8">
        <v>0.1</v>
      </c>
      <c r="CK14" s="8">
        <v>3.7</v>
      </c>
      <c r="CL14" s="8">
        <v>0.01</v>
      </c>
      <c r="CM14" s="8">
        <v>0.2</v>
      </c>
      <c r="CN14" s="8">
        <v>0.1</v>
      </c>
      <c r="CO14" s="8">
        <v>0.1</v>
      </c>
      <c r="CP14" s="8">
        <v>0.13</v>
      </c>
      <c r="CQ14" s="8">
        <v>0.2</v>
      </c>
      <c r="CR14" s="8">
        <v>0.1</v>
      </c>
    </row>
    <row r="15" spans="2:96" ht="15.75" x14ac:dyDescent="0.3">
      <c r="B15" s="7" t="s">
        <v>45</v>
      </c>
      <c r="C15" s="8"/>
      <c r="D15" s="7"/>
      <c r="E15" s="7"/>
      <c r="F15" s="7"/>
      <c r="G15" s="8"/>
      <c r="H15" s="7"/>
      <c r="I15" s="7"/>
      <c r="J15" s="7"/>
      <c r="K15" s="8"/>
      <c r="L15" s="7"/>
      <c r="M15" s="7"/>
      <c r="N15" s="7"/>
      <c r="O15" s="8"/>
      <c r="P15" s="7"/>
      <c r="Q15" s="7"/>
      <c r="R15" s="7"/>
      <c r="S15" s="8"/>
      <c r="T15" s="8"/>
      <c r="U15" s="8"/>
      <c r="V15" s="8"/>
      <c r="W15" s="8"/>
      <c r="X15" s="8">
        <v>0.6</v>
      </c>
      <c r="Y15" s="8">
        <v>0.8</v>
      </c>
      <c r="Z15" s="8">
        <v>0.6</v>
      </c>
      <c r="AA15" s="8">
        <v>0.6</v>
      </c>
      <c r="AB15" s="8">
        <v>0.5</v>
      </c>
      <c r="AC15" s="8">
        <v>0.5</v>
      </c>
      <c r="AD15" s="8">
        <v>0.4</v>
      </c>
      <c r="AE15" s="8">
        <v>0.5</v>
      </c>
      <c r="AF15" s="8">
        <v>0.4</v>
      </c>
      <c r="AG15" s="8">
        <v>0.4</v>
      </c>
      <c r="AH15" s="8">
        <v>0.6</v>
      </c>
      <c r="AI15" s="8">
        <v>0.4</v>
      </c>
      <c r="AJ15" s="8">
        <v>0.6</v>
      </c>
      <c r="AK15" s="8">
        <v>0.6</v>
      </c>
      <c r="AL15" s="8">
        <v>0.7</v>
      </c>
      <c r="AM15" s="8">
        <v>1.2</v>
      </c>
      <c r="AN15" s="8">
        <v>1.5</v>
      </c>
      <c r="AO15" s="8">
        <v>1.6</v>
      </c>
      <c r="AP15" s="8">
        <v>1.6</v>
      </c>
      <c r="AQ15" s="8">
        <v>1.8</v>
      </c>
      <c r="AR15" s="8">
        <v>1.8</v>
      </c>
      <c r="AS15" s="8">
        <v>1.9</v>
      </c>
      <c r="AT15" s="8">
        <v>1.9</v>
      </c>
      <c r="AU15" s="8">
        <v>2</v>
      </c>
      <c r="AV15" s="8">
        <v>2.4</v>
      </c>
      <c r="AW15" s="8">
        <v>2.4</v>
      </c>
      <c r="AX15" s="8">
        <v>2.4</v>
      </c>
      <c r="AY15" s="8">
        <v>2.443989868634985</v>
      </c>
      <c r="AZ15" s="8">
        <v>2.9</v>
      </c>
      <c r="BA15" s="8">
        <v>3.1</v>
      </c>
      <c r="BB15" s="8">
        <v>2.9037378500500002</v>
      </c>
      <c r="BC15" s="8">
        <v>2.87459237918514</v>
      </c>
      <c r="BD15" s="8">
        <v>3.1</v>
      </c>
      <c r="BE15" s="8">
        <v>3</v>
      </c>
      <c r="BF15" s="8">
        <v>3</v>
      </c>
      <c r="BG15" s="8">
        <v>3</v>
      </c>
      <c r="BH15" s="8">
        <v>3.4</v>
      </c>
      <c r="BI15" s="8">
        <v>3.2410103065687723</v>
      </c>
      <c r="BJ15" s="8">
        <v>3.3</v>
      </c>
      <c r="BK15" s="8">
        <v>3.5</v>
      </c>
      <c r="BL15" s="8">
        <v>3.6</v>
      </c>
      <c r="BM15" s="8">
        <v>3.5900000000000003</v>
      </c>
      <c r="BN15" s="8">
        <v>3.8</v>
      </c>
      <c r="BO15" s="8">
        <v>3.9</v>
      </c>
      <c r="BP15" s="8">
        <v>4.2400420701582133</v>
      </c>
      <c r="BQ15" s="8">
        <v>4.1890000000000001</v>
      </c>
      <c r="BR15" s="8">
        <v>3.9593720000000001</v>
      </c>
      <c r="BS15" s="8">
        <v>3.9</v>
      </c>
      <c r="BT15" s="8">
        <v>4.279226673200057</v>
      </c>
      <c r="BU15" s="8">
        <v>4.2</v>
      </c>
      <c r="BV15" s="8">
        <v>4.24</v>
      </c>
      <c r="BW15" s="8">
        <v>4.4000000000000004</v>
      </c>
      <c r="BX15" s="8">
        <v>4.5</v>
      </c>
      <c r="BY15" s="8">
        <v>5.8</v>
      </c>
      <c r="BZ15" s="8">
        <v>5</v>
      </c>
      <c r="CA15" s="8">
        <v>4.5999999999999996</v>
      </c>
      <c r="CB15" s="8">
        <v>5.2</v>
      </c>
      <c r="CC15" s="8">
        <v>4.9000000000000004</v>
      </c>
      <c r="CD15" s="8">
        <v>4.5999999999999996</v>
      </c>
      <c r="CE15" s="8">
        <v>4.5999999999999996</v>
      </c>
      <c r="CF15" s="8">
        <v>5</v>
      </c>
      <c r="CG15" s="8">
        <v>4.9000000000000004</v>
      </c>
      <c r="CH15" s="8">
        <v>4.5999999999999996</v>
      </c>
      <c r="CI15" s="8">
        <v>5</v>
      </c>
      <c r="CJ15" s="8">
        <v>5.2</v>
      </c>
      <c r="CK15" s="8">
        <v>4.4000000000000004</v>
      </c>
      <c r="CL15" s="8">
        <v>5.0999999999999996</v>
      </c>
      <c r="CM15" s="8">
        <v>5.0999999999999996</v>
      </c>
      <c r="CN15" s="8">
        <v>5.4</v>
      </c>
      <c r="CO15" s="8">
        <v>5.0999999999999996</v>
      </c>
      <c r="CP15" s="8">
        <v>4.9480000000000004</v>
      </c>
      <c r="CQ15" s="8">
        <v>4.8</v>
      </c>
      <c r="CR15" s="8">
        <v>3.6</v>
      </c>
    </row>
    <row r="16" spans="2:96" ht="15.75" x14ac:dyDescent="0.3">
      <c r="B16" s="9" t="s">
        <v>46</v>
      </c>
      <c r="C16" s="10"/>
      <c r="D16" s="9"/>
      <c r="E16" s="9"/>
      <c r="F16" s="9"/>
      <c r="G16" s="10"/>
      <c r="H16" s="9"/>
      <c r="I16" s="9"/>
      <c r="J16" s="9"/>
      <c r="K16" s="10"/>
      <c r="L16" s="9"/>
      <c r="M16" s="9"/>
      <c r="N16" s="9"/>
      <c r="O16" s="10"/>
      <c r="P16" s="9"/>
      <c r="Q16" s="9"/>
      <c r="R16" s="9"/>
      <c r="S16" s="10">
        <f t="shared" ref="S16" si="29">+SUM(S12:S15)</f>
        <v>0</v>
      </c>
      <c r="T16" s="10">
        <f t="shared" ref="T16" si="30">+SUM(T12:T15)</f>
        <v>0</v>
      </c>
      <c r="U16" s="10">
        <f t="shared" ref="U16" si="31">+SUM(U12:U15)</f>
        <v>0</v>
      </c>
      <c r="V16" s="10">
        <f t="shared" ref="V16" si="32">+SUM(V12:V15)</f>
        <v>0</v>
      </c>
      <c r="W16" s="10">
        <f t="shared" ref="W16" si="33">+SUM(W12:W15)</f>
        <v>0</v>
      </c>
      <c r="X16" s="10">
        <f t="shared" ref="X16" si="34">+SUM(X12:X15)</f>
        <v>24.800000000000004</v>
      </c>
      <c r="Y16" s="10">
        <f t="shared" ref="Y16" si="35">+SUM(Y12:Y15)</f>
        <v>24.6</v>
      </c>
      <c r="Z16" s="10">
        <f t="shared" ref="Z16" si="36">+SUM(Z12:Z15)</f>
        <v>27.400000000000006</v>
      </c>
      <c r="AA16" s="10">
        <f t="shared" ref="AA16" si="37">+SUM(AA12:AA15)</f>
        <v>24.600000000000005</v>
      </c>
      <c r="AB16" s="10">
        <f t="shared" ref="AB16" si="38">+SUM(AB12:AB15)</f>
        <v>26.5</v>
      </c>
      <c r="AC16" s="10">
        <f t="shared" ref="AC16" si="39">+SUM(AC12:AC15)</f>
        <v>26.900000000000002</v>
      </c>
      <c r="AD16" s="10">
        <f t="shared" ref="AD16" si="40">+SUM(AD12:AD15)</f>
        <v>29.299999999999997</v>
      </c>
      <c r="AE16" s="10">
        <f t="shared" ref="AE16" si="41">+SUM(AE12:AE15)</f>
        <v>26.5</v>
      </c>
      <c r="AF16" s="10">
        <f t="shared" ref="AF16" si="42">+SUM(AF12:AF15)</f>
        <v>26.8</v>
      </c>
      <c r="AG16" s="10">
        <f t="shared" ref="AG16" si="43">+SUM(AG12:AG15)</f>
        <v>27.400000000000002</v>
      </c>
      <c r="AH16" s="10">
        <f t="shared" ref="AH16" si="44">+SUM(AH12:AH15)</f>
        <v>29.800000000000004</v>
      </c>
      <c r="AI16" s="10">
        <f t="shared" ref="AI16" si="45">+SUM(AI12:AI15)</f>
        <v>26.099999999999998</v>
      </c>
      <c r="AJ16" s="10">
        <f t="shared" ref="AJ16" si="46">+SUM(AJ12:AJ15)</f>
        <v>28</v>
      </c>
      <c r="AK16" s="10">
        <f t="shared" ref="AK16" si="47">+SUM(AK12:AK15)</f>
        <v>26.900000000000002</v>
      </c>
      <c r="AL16" s="10">
        <f t="shared" ref="AL16" si="48">+SUM(AL12:AL15)</f>
        <v>28.4</v>
      </c>
      <c r="AM16" s="10">
        <f t="shared" ref="AM16" si="49">+SUM(AM12:AM15)</f>
        <v>27.9</v>
      </c>
      <c r="AN16" s="10">
        <f t="shared" ref="AN16" si="50">+SUM(AN12:AN15)</f>
        <v>30.3</v>
      </c>
      <c r="AO16" s="10">
        <f t="shared" ref="AO16" si="51">+SUM(AO12:AO15)</f>
        <v>29.7</v>
      </c>
      <c r="AP16" s="10">
        <f t="shared" ref="AP16" si="52">+SUM(AP12:AP15)</f>
        <v>32.699999999999996</v>
      </c>
      <c r="AQ16" s="10">
        <f t="shared" ref="AQ16:AX16" si="53">+SUM(AQ12:AQ15)</f>
        <v>31.400000000000002</v>
      </c>
      <c r="AR16" s="10">
        <f t="shared" si="53"/>
        <v>32</v>
      </c>
      <c r="AS16" s="10">
        <f t="shared" si="53"/>
        <v>30.7</v>
      </c>
      <c r="AT16" s="10">
        <f t="shared" si="53"/>
        <v>33.9</v>
      </c>
      <c r="AU16" s="10">
        <f t="shared" si="53"/>
        <v>32.9</v>
      </c>
      <c r="AV16" s="10">
        <f t="shared" si="53"/>
        <v>33.6</v>
      </c>
      <c r="AW16" s="10">
        <f t="shared" si="53"/>
        <v>31.9</v>
      </c>
      <c r="AX16" s="10">
        <f t="shared" si="53"/>
        <v>34.199999999999996</v>
      </c>
      <c r="AY16" s="10">
        <v>30.935816272369863</v>
      </c>
      <c r="AZ16" s="10">
        <v>34.4</v>
      </c>
      <c r="BA16" s="10">
        <v>34</v>
      </c>
      <c r="BB16" s="10">
        <v>36.510295214529997</v>
      </c>
      <c r="BC16" s="10">
        <v>34.632000124300049</v>
      </c>
      <c r="BD16" s="10">
        <v>34.102146337700219</v>
      </c>
      <c r="BE16" s="10">
        <v>32.138340648500225</v>
      </c>
      <c r="BF16" s="10">
        <v>36.1</v>
      </c>
      <c r="BG16" s="10">
        <v>34</v>
      </c>
      <c r="BH16" s="10">
        <v>36.9</v>
      </c>
      <c r="BI16" s="10">
        <v>35.383912064300084</v>
      </c>
      <c r="BJ16" s="10">
        <v>38.1</v>
      </c>
      <c r="BK16" s="10">
        <v>37</v>
      </c>
      <c r="BL16" s="10">
        <v>37.700000000000003</v>
      </c>
      <c r="BM16" s="10">
        <v>36.340000000000003</v>
      </c>
      <c r="BN16" s="10">
        <v>40</v>
      </c>
      <c r="BO16" s="10">
        <v>37.700000000000003</v>
      </c>
      <c r="BP16" s="10">
        <v>39.485824627647659</v>
      </c>
      <c r="BQ16" s="10">
        <v>36.950000000000003</v>
      </c>
      <c r="BR16" s="10">
        <v>41.467765999999997</v>
      </c>
      <c r="BS16" s="10">
        <v>38.299999999999997</v>
      </c>
      <c r="BT16" s="10">
        <v>42.390168263400057</v>
      </c>
      <c r="BU16" s="10">
        <v>40.299999999999997</v>
      </c>
      <c r="BV16" s="10">
        <v>42.606000000000002</v>
      </c>
      <c r="BW16" s="10">
        <f t="shared" ref="BW16:BZ16" si="54">+SUM(BW12:BW15)</f>
        <v>40.6</v>
      </c>
      <c r="BX16" s="10">
        <f t="shared" si="54"/>
        <v>42</v>
      </c>
      <c r="BY16" s="10">
        <f t="shared" si="54"/>
        <v>40.999999999999993</v>
      </c>
      <c r="BZ16" s="10">
        <f t="shared" si="54"/>
        <v>44.300000000000004</v>
      </c>
      <c r="CA16" s="10">
        <f>+SUM(CA12:CA14)</f>
        <v>24.4</v>
      </c>
      <c r="CB16" s="10">
        <f t="shared" ref="CB16:CC16" si="55">+SUM(CB12:CB15)</f>
        <v>45.100000000000009</v>
      </c>
      <c r="CC16" s="10">
        <f t="shared" si="55"/>
        <v>75</v>
      </c>
      <c r="CD16" s="10">
        <f>+SUM(CD12:CD15)</f>
        <v>44.4</v>
      </c>
      <c r="CE16" s="10">
        <f t="shared" ref="CE16:CO16" si="56">+SUM(CE12:CE15)</f>
        <v>40.600000000000009</v>
      </c>
      <c r="CF16" s="10">
        <f t="shared" si="56"/>
        <v>43.400000000000006</v>
      </c>
      <c r="CG16" s="10">
        <f t="shared" si="56"/>
        <v>41.9</v>
      </c>
      <c r="CH16" s="10">
        <f t="shared" si="56"/>
        <v>47.1</v>
      </c>
      <c r="CI16" s="10">
        <f t="shared" si="56"/>
        <v>44.9</v>
      </c>
      <c r="CJ16" s="10">
        <f t="shared" si="56"/>
        <v>53.400000000000006</v>
      </c>
      <c r="CK16" s="10">
        <v>69.5</v>
      </c>
      <c r="CL16" s="10">
        <v>58.9</v>
      </c>
      <c r="CM16" s="10">
        <v>56.4</v>
      </c>
      <c r="CN16" s="10">
        <v>60.2</v>
      </c>
      <c r="CO16" s="10">
        <f t="shared" si="56"/>
        <v>58.2</v>
      </c>
      <c r="CP16" s="10">
        <f t="shared" ref="CP16:CR16" si="57">+SUM(CP12:CP15)</f>
        <v>62.178000000000004</v>
      </c>
      <c r="CQ16" s="10">
        <f t="shared" si="57"/>
        <v>57.1</v>
      </c>
      <c r="CR16" s="10">
        <f t="shared" si="57"/>
        <v>55.800000000000004</v>
      </c>
    </row>
    <row r="17" spans="2:96" ht="15.75" x14ac:dyDescent="0.3">
      <c r="B17" s="11"/>
      <c r="C17" s="8"/>
      <c r="D17" s="11"/>
      <c r="E17" s="11"/>
      <c r="F17" s="11"/>
      <c r="G17" s="8"/>
      <c r="H17" s="11"/>
      <c r="I17" s="11"/>
      <c r="J17" s="11"/>
      <c r="K17" s="8"/>
      <c r="L17" s="11"/>
      <c r="M17" s="11"/>
      <c r="N17" s="11"/>
      <c r="O17" s="8"/>
      <c r="P17" s="11"/>
      <c r="Q17" s="11"/>
      <c r="R17" s="11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</row>
    <row r="18" spans="2:96" ht="16.5" thickBot="1" x14ac:dyDescent="0.35">
      <c r="B18" s="5" t="s">
        <v>48</v>
      </c>
      <c r="C18" s="12"/>
      <c r="D18" s="5"/>
      <c r="E18" s="5"/>
      <c r="F18" s="5"/>
      <c r="G18" s="12"/>
      <c r="H18" s="5"/>
      <c r="I18" s="5"/>
      <c r="J18" s="5"/>
      <c r="K18" s="12"/>
      <c r="L18" s="5"/>
      <c r="M18" s="5"/>
      <c r="N18" s="5"/>
      <c r="O18" s="12"/>
      <c r="P18" s="5"/>
      <c r="Q18" s="5"/>
      <c r="R18" s="5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</row>
    <row r="19" spans="2:96" ht="15.75" x14ac:dyDescent="0.3">
      <c r="B19" s="7" t="s">
        <v>42</v>
      </c>
      <c r="C19" s="8"/>
      <c r="D19" s="7"/>
      <c r="E19" s="7"/>
      <c r="F19" s="7"/>
      <c r="G19" s="8"/>
      <c r="H19" s="7"/>
      <c r="I19" s="7"/>
      <c r="J19" s="7"/>
      <c r="K19" s="8"/>
      <c r="L19" s="7"/>
      <c r="M19" s="7"/>
      <c r="N19" s="7"/>
      <c r="O19" s="8"/>
      <c r="P19" s="7"/>
      <c r="Q19" s="7"/>
      <c r="R19" s="7"/>
      <c r="S19" s="8"/>
      <c r="T19" s="8"/>
      <c r="U19" s="8"/>
      <c r="V19" s="8"/>
      <c r="W19" s="8"/>
      <c r="X19" s="8">
        <f>34.6+19.7</f>
        <v>54.3</v>
      </c>
      <c r="Y19" s="8">
        <f>34.6+18.1</f>
        <v>52.7</v>
      </c>
      <c r="Z19" s="8">
        <f>47.4+25.3</f>
        <v>72.7</v>
      </c>
      <c r="AA19" s="8">
        <f>37.2+18.5</f>
        <v>55.7</v>
      </c>
      <c r="AB19" s="8">
        <f>30.3+13.6</f>
        <v>43.9</v>
      </c>
      <c r="AC19" s="8">
        <f>32.2+13.5</f>
        <v>45.7</v>
      </c>
      <c r="AD19" s="8">
        <f>41.9+17.1</f>
        <v>59</v>
      </c>
      <c r="AE19" s="8">
        <f>37.1+14.9</f>
        <v>52</v>
      </c>
      <c r="AF19" s="8">
        <f>33.2+12.7</f>
        <v>45.900000000000006</v>
      </c>
      <c r="AG19" s="8">
        <f>37+14.3</f>
        <v>51.3</v>
      </c>
      <c r="AH19" s="8">
        <f>44.9+18.9</f>
        <v>63.8</v>
      </c>
      <c r="AI19" s="8">
        <v>57.1</v>
      </c>
      <c r="AJ19" s="8">
        <v>54</v>
      </c>
      <c r="AK19" s="8">
        <v>54.7</v>
      </c>
      <c r="AL19" s="8">
        <v>66.8</v>
      </c>
      <c r="AM19" s="8">
        <v>61.2</v>
      </c>
      <c r="AN19" s="8">
        <v>55.7</v>
      </c>
      <c r="AO19" s="8">
        <v>58.9</v>
      </c>
      <c r="AP19" s="8">
        <v>70.099999999999994</v>
      </c>
      <c r="AQ19" s="8">
        <v>65.599999999999994</v>
      </c>
      <c r="AR19" s="8">
        <v>61.6</v>
      </c>
      <c r="AS19" s="8">
        <v>63.5</v>
      </c>
      <c r="AT19" s="8">
        <v>80.8</v>
      </c>
      <c r="AU19" s="8">
        <v>69</v>
      </c>
      <c r="AV19" s="8">
        <v>68.599999999999994</v>
      </c>
      <c r="AW19" s="8">
        <v>91.7</v>
      </c>
      <c r="AX19" s="8">
        <v>111.8</v>
      </c>
      <c r="AY19" s="8">
        <v>93.845803576716307</v>
      </c>
      <c r="AZ19" s="8">
        <v>85.9</v>
      </c>
      <c r="BA19" s="8">
        <v>91.8</v>
      </c>
      <c r="BB19" s="8">
        <v>117.2</v>
      </c>
      <c r="BC19" s="8">
        <v>106.83903015713551</v>
      </c>
      <c r="BD19" s="8">
        <v>96.9</v>
      </c>
      <c r="BE19" s="8">
        <v>102.7</v>
      </c>
      <c r="BF19" s="8">
        <v>125.3</v>
      </c>
      <c r="BG19" s="8">
        <v>109.5</v>
      </c>
      <c r="BH19" s="8">
        <v>97.5</v>
      </c>
      <c r="BI19" s="8">
        <v>103.3</v>
      </c>
      <c r="BJ19" s="8">
        <v>126.9</v>
      </c>
      <c r="BK19" s="8">
        <v>108.2</v>
      </c>
      <c r="BL19" s="8">
        <v>97.7</v>
      </c>
      <c r="BM19" s="8">
        <v>103</v>
      </c>
      <c r="BN19" s="8">
        <v>128.6</v>
      </c>
      <c r="BO19" s="8">
        <v>103.7</v>
      </c>
      <c r="BP19" s="8">
        <v>94.072895458000005</v>
      </c>
      <c r="BQ19" s="8">
        <v>105.402</v>
      </c>
      <c r="BR19" s="8">
        <v>162.30000000000001</v>
      </c>
      <c r="BS19" s="8">
        <v>165.9</v>
      </c>
      <c r="BT19" s="8">
        <v>143.37163100000001</v>
      </c>
      <c r="BU19" s="8">
        <v>147.6</v>
      </c>
      <c r="BV19" s="8">
        <v>190.13</v>
      </c>
      <c r="BW19" s="8">
        <v>152.9</v>
      </c>
      <c r="BX19" s="8">
        <v>137.6</v>
      </c>
      <c r="BY19" s="8">
        <v>139.1</v>
      </c>
      <c r="BZ19" s="8">
        <v>179.6</v>
      </c>
      <c r="CA19" s="8">
        <v>145.80000000000001</v>
      </c>
      <c r="CB19" s="8">
        <v>130.5</v>
      </c>
      <c r="CC19" s="8">
        <v>130.19999999999999</v>
      </c>
      <c r="CD19" s="8">
        <v>166</v>
      </c>
      <c r="CE19" s="8">
        <v>168.1</v>
      </c>
      <c r="CF19" s="8">
        <v>149.80000000000001</v>
      </c>
      <c r="CG19" s="8">
        <v>161.80000000000001</v>
      </c>
      <c r="CH19" s="8">
        <v>200.8</v>
      </c>
      <c r="CI19" s="8">
        <v>169.3</v>
      </c>
      <c r="CJ19" s="8">
        <v>150</v>
      </c>
      <c r="CK19" s="8">
        <v>164.3</v>
      </c>
      <c r="CL19" s="8">
        <v>205.2</v>
      </c>
      <c r="CM19" s="8">
        <v>182.3</v>
      </c>
      <c r="CN19" s="8">
        <v>157.9</v>
      </c>
      <c r="CO19" s="8">
        <v>170.3</v>
      </c>
      <c r="CP19" s="8">
        <v>221.7</v>
      </c>
      <c r="CQ19" s="8">
        <v>174.5</v>
      </c>
      <c r="CR19" s="8">
        <v>157.4</v>
      </c>
    </row>
    <row r="20" spans="2:96" ht="15.75" x14ac:dyDescent="0.3">
      <c r="B20" s="7" t="s">
        <v>43</v>
      </c>
      <c r="C20" s="8"/>
      <c r="D20" s="7"/>
      <c r="E20" s="7"/>
      <c r="F20" s="7"/>
      <c r="G20" s="8"/>
      <c r="H20" s="7"/>
      <c r="I20" s="7"/>
      <c r="J20" s="7"/>
      <c r="K20" s="8"/>
      <c r="L20" s="7"/>
      <c r="M20" s="7"/>
      <c r="N20" s="7"/>
      <c r="O20" s="8"/>
      <c r="P20" s="7"/>
      <c r="Q20" s="7"/>
      <c r="R20" s="7"/>
      <c r="S20" s="8"/>
      <c r="T20" s="8"/>
      <c r="U20" s="8"/>
      <c r="V20" s="8"/>
      <c r="W20" s="8"/>
      <c r="X20" s="8">
        <v>3.5</v>
      </c>
      <c r="Y20" s="8">
        <v>3.3</v>
      </c>
      <c r="Z20" s="8">
        <v>4.8</v>
      </c>
      <c r="AA20" s="8">
        <v>3</v>
      </c>
      <c r="AB20" s="8">
        <v>2.2000000000000002</v>
      </c>
      <c r="AC20" s="8">
        <v>2.2999999999999998</v>
      </c>
      <c r="AD20" s="8">
        <v>3.5</v>
      </c>
      <c r="AE20" s="8">
        <v>3.1</v>
      </c>
      <c r="AF20" s="8">
        <v>2.5</v>
      </c>
      <c r="AG20" s="8">
        <v>3.3</v>
      </c>
      <c r="AH20" s="8">
        <v>3.9</v>
      </c>
      <c r="AI20" s="8">
        <v>4.5</v>
      </c>
      <c r="AJ20" s="8">
        <v>3.9</v>
      </c>
      <c r="AK20" s="8">
        <v>3.8</v>
      </c>
      <c r="AL20" s="8">
        <v>5.4</v>
      </c>
      <c r="AM20" s="8">
        <v>5.9</v>
      </c>
      <c r="AN20" s="8">
        <v>3.9</v>
      </c>
      <c r="AO20" s="8">
        <v>4.5</v>
      </c>
      <c r="AP20" s="8">
        <v>5.6</v>
      </c>
      <c r="AQ20" s="8">
        <v>5.7</v>
      </c>
      <c r="AR20" s="8">
        <v>4.2</v>
      </c>
      <c r="AS20" s="8">
        <v>4.3</v>
      </c>
      <c r="AT20" s="8">
        <v>5.6</v>
      </c>
      <c r="AU20" s="8">
        <v>5.4</v>
      </c>
      <c r="AV20" s="8">
        <v>4.3</v>
      </c>
      <c r="AW20" s="8">
        <v>5</v>
      </c>
      <c r="AX20" s="8">
        <v>6.5</v>
      </c>
      <c r="AY20" s="8">
        <v>5.5756022064743638</v>
      </c>
      <c r="AZ20" s="8">
        <v>4</v>
      </c>
      <c r="BA20" s="8">
        <v>4.3</v>
      </c>
      <c r="BB20" s="8">
        <v>6.4</v>
      </c>
      <c r="BC20" s="8">
        <v>6.45624711862789</v>
      </c>
      <c r="BD20" s="8">
        <v>4.3191265836401511</v>
      </c>
      <c r="BE20" s="8">
        <v>5.5</v>
      </c>
      <c r="BF20" s="8">
        <v>7.1</v>
      </c>
      <c r="BG20" s="8">
        <v>6.5</v>
      </c>
      <c r="BH20" s="8">
        <v>4.6000000000000005</v>
      </c>
      <c r="BI20" s="8">
        <v>5.4704961399859213</v>
      </c>
      <c r="BJ20" s="8">
        <v>7.1</v>
      </c>
      <c r="BK20" s="8">
        <v>6.9</v>
      </c>
      <c r="BL20" s="8">
        <v>5.3</v>
      </c>
      <c r="BM20" s="8">
        <v>6.2</v>
      </c>
      <c r="BN20" s="8">
        <v>8.1999999999999993</v>
      </c>
      <c r="BO20" s="8">
        <v>6.6</v>
      </c>
      <c r="BP20" s="8">
        <v>4.9924861720000004</v>
      </c>
      <c r="BQ20" s="8">
        <v>6.2560000000000002</v>
      </c>
      <c r="BR20" s="8">
        <v>11.2</v>
      </c>
      <c r="BS20" s="8">
        <v>12.8</v>
      </c>
      <c r="BT20" s="8">
        <v>7.8585031519999999</v>
      </c>
      <c r="BU20" s="8">
        <v>9.1</v>
      </c>
      <c r="BV20" s="8">
        <v>13.87</v>
      </c>
      <c r="BW20" s="8">
        <v>12.6</v>
      </c>
      <c r="BX20" s="8">
        <v>8.5</v>
      </c>
      <c r="BY20" s="8">
        <v>9.8000000000000007</v>
      </c>
      <c r="BZ20" s="8">
        <v>13.2</v>
      </c>
      <c r="CA20" s="8">
        <v>10.7</v>
      </c>
      <c r="CB20" s="8">
        <v>8.4</v>
      </c>
      <c r="CC20" s="8">
        <v>8.1999999999999993</v>
      </c>
      <c r="CD20" s="8">
        <v>11</v>
      </c>
      <c r="CE20" s="8">
        <v>11.2</v>
      </c>
      <c r="CF20" s="8">
        <v>7.5</v>
      </c>
      <c r="CG20" s="8">
        <v>9.4</v>
      </c>
      <c r="CH20" s="8">
        <v>12.6</v>
      </c>
      <c r="CI20" s="8">
        <v>12.4</v>
      </c>
      <c r="CJ20" s="8">
        <v>9.6999999999999993</v>
      </c>
      <c r="CK20" s="8">
        <v>10.199999999999999</v>
      </c>
      <c r="CL20" s="8">
        <v>14.6</v>
      </c>
      <c r="CM20" s="8">
        <v>14.6</v>
      </c>
      <c r="CN20" s="8">
        <v>10.4</v>
      </c>
      <c r="CO20" s="8">
        <v>11.2</v>
      </c>
      <c r="CP20" s="8">
        <v>15.9</v>
      </c>
      <c r="CQ20" s="8">
        <v>15.5</v>
      </c>
      <c r="CR20" s="8">
        <v>5.7</v>
      </c>
    </row>
    <row r="21" spans="2:96" ht="15.75" x14ac:dyDescent="0.3">
      <c r="B21" s="7" t="s">
        <v>44</v>
      </c>
      <c r="C21" s="8"/>
      <c r="D21" s="7"/>
      <c r="E21" s="7"/>
      <c r="F21" s="7"/>
      <c r="G21" s="8"/>
      <c r="H21" s="7"/>
      <c r="I21" s="7"/>
      <c r="J21" s="7"/>
      <c r="K21" s="8"/>
      <c r="L21" s="7"/>
      <c r="M21" s="7"/>
      <c r="N21" s="7"/>
      <c r="O21" s="8"/>
      <c r="P21" s="7"/>
      <c r="Q21" s="7"/>
      <c r="R21" s="7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>
        <v>0</v>
      </c>
      <c r="AR21" s="8">
        <v>0</v>
      </c>
      <c r="AS21" s="8"/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0.6337067235256354</v>
      </c>
      <c r="AZ21" s="8">
        <v>0.5</v>
      </c>
      <c r="BA21" s="8">
        <v>0.5</v>
      </c>
      <c r="BB21" s="8">
        <v>0.8</v>
      </c>
      <c r="BC21" s="8">
        <v>0.77148771137210992</v>
      </c>
      <c r="BD21" s="8">
        <v>0.42467122635985016</v>
      </c>
      <c r="BE21" s="8">
        <v>0.5</v>
      </c>
      <c r="BF21" s="8">
        <v>0.8</v>
      </c>
      <c r="BG21" s="8">
        <v>0.8</v>
      </c>
      <c r="BH21" s="8">
        <v>0.5</v>
      </c>
      <c r="BI21" s="8">
        <v>0.443</v>
      </c>
      <c r="BJ21" s="8">
        <v>0.8</v>
      </c>
      <c r="BK21" s="8">
        <v>0.8</v>
      </c>
      <c r="BL21" s="8">
        <v>0.6</v>
      </c>
      <c r="BM21" s="8">
        <v>0.7</v>
      </c>
      <c r="BN21" s="8">
        <v>0.9</v>
      </c>
      <c r="BO21" s="8">
        <v>0.9</v>
      </c>
      <c r="BP21" s="8">
        <v>0.64758102900000003</v>
      </c>
      <c r="BQ21" s="8">
        <v>0.872</v>
      </c>
      <c r="BR21" s="8">
        <v>1.2</v>
      </c>
      <c r="BS21" s="8">
        <v>1.5</v>
      </c>
      <c r="BT21" s="8">
        <v>1.03419521</v>
      </c>
      <c r="BU21" s="8">
        <v>1.2</v>
      </c>
      <c r="BV21" s="8">
        <v>1.59</v>
      </c>
      <c r="BW21" s="8">
        <v>1.3</v>
      </c>
      <c r="BX21" s="8">
        <v>1</v>
      </c>
      <c r="BY21" s="8">
        <v>1.3</v>
      </c>
      <c r="BZ21" s="8">
        <v>2.2000000000000002</v>
      </c>
      <c r="CA21" s="8">
        <v>1.7</v>
      </c>
      <c r="CB21" s="8">
        <v>1.2</v>
      </c>
      <c r="CC21" s="8">
        <v>1.1000000000000001</v>
      </c>
      <c r="CD21" s="8">
        <v>1.5</v>
      </c>
      <c r="CE21" s="8">
        <v>1.8</v>
      </c>
      <c r="CF21" s="8">
        <v>1.3</v>
      </c>
      <c r="CG21" s="8">
        <v>1.5</v>
      </c>
      <c r="CH21" s="8">
        <v>2</v>
      </c>
      <c r="CI21" s="8">
        <v>2.1</v>
      </c>
      <c r="CJ21" s="8">
        <v>1.6</v>
      </c>
      <c r="CK21" s="8">
        <v>1.6</v>
      </c>
      <c r="CL21" s="8">
        <v>2.4</v>
      </c>
      <c r="CM21" s="8">
        <v>2.4</v>
      </c>
      <c r="CN21" s="8">
        <v>1.6</v>
      </c>
      <c r="CO21" s="8">
        <v>1.8</v>
      </c>
      <c r="CP21" s="8">
        <v>2.4</v>
      </c>
      <c r="CQ21" s="8">
        <v>2.9</v>
      </c>
      <c r="CR21" s="8">
        <v>1.75</v>
      </c>
    </row>
    <row r="22" spans="2:96" ht="15.75" x14ac:dyDescent="0.3">
      <c r="B22" s="7" t="s">
        <v>45</v>
      </c>
      <c r="C22" s="8"/>
      <c r="D22" s="7"/>
      <c r="E22" s="7"/>
      <c r="F22" s="7"/>
      <c r="G22" s="8"/>
      <c r="H22" s="7"/>
      <c r="I22" s="7"/>
      <c r="J22" s="7"/>
      <c r="K22" s="8"/>
      <c r="L22" s="7"/>
      <c r="M22" s="7"/>
      <c r="N22" s="7"/>
      <c r="O22" s="8"/>
      <c r="P22" s="7"/>
      <c r="Q22" s="7"/>
      <c r="R22" s="7"/>
      <c r="S22" s="8"/>
      <c r="T22" s="8"/>
      <c r="U22" s="8"/>
      <c r="V22" s="8"/>
      <c r="W22" s="8"/>
      <c r="X22" s="8">
        <v>0.3</v>
      </c>
      <c r="Y22" s="8">
        <v>0.3</v>
      </c>
      <c r="Z22" s="8">
        <v>0.5</v>
      </c>
      <c r="AA22" s="8">
        <v>0.5</v>
      </c>
      <c r="AB22" s="8">
        <v>0.3</v>
      </c>
      <c r="AC22" s="8">
        <v>0.4</v>
      </c>
      <c r="AD22" s="8">
        <v>0.4</v>
      </c>
      <c r="AE22" s="8">
        <v>0.4</v>
      </c>
      <c r="AF22" s="8">
        <v>0.4</v>
      </c>
      <c r="AG22" s="8">
        <v>0.4</v>
      </c>
      <c r="AH22" s="8">
        <v>0.5</v>
      </c>
      <c r="AI22" s="8">
        <v>0.5</v>
      </c>
      <c r="AJ22" s="8">
        <v>0.6</v>
      </c>
      <c r="AK22" s="8">
        <v>0.5</v>
      </c>
      <c r="AL22" s="8">
        <v>0.6</v>
      </c>
      <c r="AM22" s="8">
        <v>0.7</v>
      </c>
      <c r="AN22" s="8">
        <v>0.6</v>
      </c>
      <c r="AO22" s="8">
        <v>0.6</v>
      </c>
      <c r="AP22" s="8">
        <v>0.9</v>
      </c>
      <c r="AQ22" s="8">
        <v>1.2</v>
      </c>
      <c r="AR22" s="8">
        <v>1.1000000000000001</v>
      </c>
      <c r="AS22" s="8">
        <v>1.1000000000000001</v>
      </c>
      <c r="AT22" s="8">
        <v>1.3</v>
      </c>
      <c r="AU22" s="8">
        <v>1.1000000000000001</v>
      </c>
      <c r="AV22" s="8">
        <v>1.4</v>
      </c>
      <c r="AW22" s="8">
        <v>2.7</v>
      </c>
      <c r="AX22" s="8">
        <v>3.1</v>
      </c>
      <c r="AY22" s="8">
        <v>2.9518974332836994</v>
      </c>
      <c r="AZ22" s="8">
        <v>2.7</v>
      </c>
      <c r="BA22" s="8">
        <v>3.1</v>
      </c>
      <c r="BB22" s="8">
        <v>3.9</v>
      </c>
      <c r="BC22" s="8">
        <v>3.7858522928644898</v>
      </c>
      <c r="BD22" s="8">
        <v>3.9092481854100001</v>
      </c>
      <c r="BE22" s="8">
        <v>4.5</v>
      </c>
      <c r="BF22" s="8">
        <v>5.8</v>
      </c>
      <c r="BG22" s="8">
        <v>5.3</v>
      </c>
      <c r="BH22" s="8">
        <v>5</v>
      </c>
      <c r="BI22" s="8">
        <v>5.3</v>
      </c>
      <c r="BJ22" s="8">
        <v>6.1</v>
      </c>
      <c r="BK22" s="8">
        <v>5.9</v>
      </c>
      <c r="BL22" s="8">
        <v>5.6</v>
      </c>
      <c r="BM22" s="8">
        <v>5.7</v>
      </c>
      <c r="BN22" s="8">
        <v>6.4</v>
      </c>
      <c r="BO22" s="8">
        <v>6.1</v>
      </c>
      <c r="BP22" s="8">
        <v>5.6111124409999995</v>
      </c>
      <c r="BQ22" s="8">
        <v>5.8360000000000003</v>
      </c>
      <c r="BR22" s="8">
        <v>9.5</v>
      </c>
      <c r="BS22" s="8">
        <v>10.199999999999999</v>
      </c>
      <c r="BT22" s="8">
        <v>8.3994851679999982</v>
      </c>
      <c r="BU22" s="8">
        <v>8.6</v>
      </c>
      <c r="BV22" s="8">
        <v>10.66</v>
      </c>
      <c r="BW22" s="8">
        <v>8.9</v>
      </c>
      <c r="BX22" s="8">
        <v>8</v>
      </c>
      <c r="BY22" s="8">
        <v>8.1</v>
      </c>
      <c r="BZ22" s="8">
        <v>9.5</v>
      </c>
      <c r="CA22" s="8">
        <v>8.6</v>
      </c>
      <c r="CB22" s="8">
        <v>7.8</v>
      </c>
      <c r="CC22" s="8">
        <v>7.4</v>
      </c>
      <c r="CD22" s="8">
        <v>8.9</v>
      </c>
      <c r="CE22" s="8">
        <v>9.1</v>
      </c>
      <c r="CF22" s="8">
        <v>7.7</v>
      </c>
      <c r="CG22" s="8">
        <v>9.1999999999999993</v>
      </c>
      <c r="CH22" s="8">
        <v>11.3</v>
      </c>
      <c r="CI22" s="8">
        <v>10.9</v>
      </c>
      <c r="CJ22" s="8">
        <v>9.6</v>
      </c>
      <c r="CK22" s="8">
        <v>8.8000000000000007</v>
      </c>
      <c r="CL22" s="8">
        <v>14.8</v>
      </c>
      <c r="CM22" s="8">
        <v>13.1</v>
      </c>
      <c r="CN22" s="8">
        <v>13.1</v>
      </c>
      <c r="CO22" s="8">
        <v>11.9</v>
      </c>
      <c r="CP22" s="8">
        <v>15.6</v>
      </c>
      <c r="CQ22" s="8">
        <v>13.1</v>
      </c>
      <c r="CR22" s="8">
        <v>8.65</v>
      </c>
    </row>
    <row r="23" spans="2:96" ht="15.75" x14ac:dyDescent="0.3">
      <c r="B23" s="9" t="s">
        <v>46</v>
      </c>
      <c r="C23" s="10"/>
      <c r="D23" s="9"/>
      <c r="E23" s="9"/>
      <c r="F23" s="9"/>
      <c r="G23" s="10"/>
      <c r="H23" s="9"/>
      <c r="I23" s="9"/>
      <c r="J23" s="9"/>
      <c r="K23" s="10"/>
      <c r="L23" s="9"/>
      <c r="M23" s="9"/>
      <c r="N23" s="9"/>
      <c r="O23" s="10"/>
      <c r="P23" s="9"/>
      <c r="Q23" s="9"/>
      <c r="R23" s="9"/>
      <c r="S23" s="10">
        <f t="shared" ref="S23" si="58">+SUM(S19:S22)</f>
        <v>0</v>
      </c>
      <c r="T23" s="10">
        <f t="shared" ref="T23" si="59">+SUM(T19:T22)</f>
        <v>0</v>
      </c>
      <c r="U23" s="10">
        <f t="shared" ref="U23" si="60">+SUM(U19:U22)</f>
        <v>0</v>
      </c>
      <c r="V23" s="10">
        <f t="shared" ref="V23" si="61">+SUM(V19:V22)</f>
        <v>0</v>
      </c>
      <c r="W23" s="10">
        <f t="shared" ref="W23" si="62">+SUM(W19:W22)</f>
        <v>0</v>
      </c>
      <c r="X23" s="10">
        <f t="shared" ref="X23" si="63">+SUM(X19:X22)</f>
        <v>58.099999999999994</v>
      </c>
      <c r="Y23" s="10">
        <f t="shared" ref="Y23" si="64">+SUM(Y19:Y22)</f>
        <v>56.3</v>
      </c>
      <c r="Z23" s="10">
        <f t="shared" ref="Z23" si="65">+SUM(Z19:Z22)</f>
        <v>78</v>
      </c>
      <c r="AA23" s="10">
        <f t="shared" ref="AA23" si="66">+SUM(AA19:AA22)</f>
        <v>59.2</v>
      </c>
      <c r="AB23" s="10">
        <f t="shared" ref="AB23" si="67">+SUM(AB19:AB22)</f>
        <v>46.4</v>
      </c>
      <c r="AC23" s="10">
        <f t="shared" ref="AC23" si="68">+SUM(AC19:AC22)</f>
        <v>48.4</v>
      </c>
      <c r="AD23" s="10">
        <f t="shared" ref="AD23" si="69">+SUM(AD19:AD22)</f>
        <v>62.9</v>
      </c>
      <c r="AE23" s="10">
        <f t="shared" ref="AE23" si="70">+SUM(AE19:AE22)</f>
        <v>55.5</v>
      </c>
      <c r="AF23" s="10">
        <f t="shared" ref="AF23" si="71">+SUM(AF19:AF22)</f>
        <v>48.800000000000004</v>
      </c>
      <c r="AG23" s="10">
        <f t="shared" ref="AG23" si="72">+SUM(AG19:AG22)</f>
        <v>54.999999999999993</v>
      </c>
      <c r="AH23" s="10">
        <f t="shared" ref="AH23" si="73">+SUM(AH19:AH22)</f>
        <v>68.2</v>
      </c>
      <c r="AI23" s="10">
        <f t="shared" ref="AI23" si="74">+SUM(AI19:AI22)</f>
        <v>62.1</v>
      </c>
      <c r="AJ23" s="10">
        <f t="shared" ref="AJ23" si="75">+SUM(AJ19:AJ22)</f>
        <v>58.5</v>
      </c>
      <c r="AK23" s="10">
        <f t="shared" ref="AK23" si="76">+SUM(AK19:AK22)</f>
        <v>59</v>
      </c>
      <c r="AL23" s="10">
        <f t="shared" ref="AL23" si="77">+SUM(AL19:AL22)</f>
        <v>72.8</v>
      </c>
      <c r="AM23" s="10">
        <f t="shared" ref="AM23" si="78">+SUM(AM19:AM22)</f>
        <v>67.800000000000011</v>
      </c>
      <c r="AN23" s="10">
        <f t="shared" ref="AN23" si="79">+SUM(AN19:AN22)</f>
        <v>60.2</v>
      </c>
      <c r="AO23" s="10">
        <f t="shared" ref="AO23" si="80">+SUM(AO19:AO22)</f>
        <v>64</v>
      </c>
      <c r="AP23" s="10">
        <f t="shared" ref="AP23" si="81">+SUM(AP19:AP22)</f>
        <v>76.599999999999994</v>
      </c>
      <c r="AQ23" s="10">
        <f t="shared" ref="AQ23:AX23" si="82">+SUM(AQ19:AQ22)</f>
        <v>72.5</v>
      </c>
      <c r="AR23" s="10">
        <f t="shared" si="82"/>
        <v>66.899999999999991</v>
      </c>
      <c r="AS23" s="10">
        <f t="shared" si="82"/>
        <v>68.899999999999991</v>
      </c>
      <c r="AT23" s="10">
        <f t="shared" si="82"/>
        <v>87.699999999999989</v>
      </c>
      <c r="AU23" s="10">
        <f t="shared" si="82"/>
        <v>75.5</v>
      </c>
      <c r="AV23" s="10">
        <f t="shared" si="82"/>
        <v>74.3</v>
      </c>
      <c r="AW23" s="10">
        <f t="shared" si="82"/>
        <v>99.4</v>
      </c>
      <c r="AX23" s="10">
        <f t="shared" si="82"/>
        <v>121.39999999999999</v>
      </c>
      <c r="AY23" s="10">
        <v>103.00700994</v>
      </c>
      <c r="AZ23" s="10">
        <v>93.1</v>
      </c>
      <c r="BA23" s="10">
        <v>99.7</v>
      </c>
      <c r="BB23" s="10">
        <v>128.312378754381</v>
      </c>
      <c r="BC23" s="10">
        <v>117.85261727999999</v>
      </c>
      <c r="BD23" s="10">
        <v>105.57352400540998</v>
      </c>
      <c r="BE23" s="10">
        <v>113.2</v>
      </c>
      <c r="BF23" s="10">
        <v>139.00000000000003</v>
      </c>
      <c r="BG23" s="10">
        <v>122.1</v>
      </c>
      <c r="BH23" s="10">
        <v>107.6</v>
      </c>
      <c r="BI23" s="10">
        <v>114.51349613998592</v>
      </c>
      <c r="BJ23" s="10">
        <v>140.9</v>
      </c>
      <c r="BK23" s="10">
        <v>121.80000000000001</v>
      </c>
      <c r="BL23" s="10">
        <v>109.19999999999999</v>
      </c>
      <c r="BM23" s="10">
        <v>115.60000000000001</v>
      </c>
      <c r="BN23" s="10">
        <v>144.1</v>
      </c>
      <c r="BO23" s="10">
        <v>117.25954876199999</v>
      </c>
      <c r="BP23" s="10">
        <v>105.32407510000002</v>
      </c>
      <c r="BQ23" s="10">
        <v>118.367</v>
      </c>
      <c r="BR23" s="10">
        <v>184.2</v>
      </c>
      <c r="BS23" s="10">
        <v>190.4</v>
      </c>
      <c r="BT23" s="10">
        <v>160.66381453000002</v>
      </c>
      <c r="BU23" s="10">
        <v>166.5</v>
      </c>
      <c r="BV23" s="10">
        <v>216.25</v>
      </c>
      <c r="BW23" s="10">
        <f t="shared" ref="BW23:CC23" si="83">+SUM(BW19:BW22)</f>
        <v>175.70000000000002</v>
      </c>
      <c r="BX23" s="10">
        <f t="shared" si="83"/>
        <v>155.1</v>
      </c>
      <c r="BY23" s="10">
        <f t="shared" si="83"/>
        <v>158.30000000000001</v>
      </c>
      <c r="BZ23" s="10">
        <f t="shared" si="83"/>
        <v>204.49999999999997</v>
      </c>
      <c r="CA23" s="10">
        <f t="shared" si="83"/>
        <v>166.79999999999998</v>
      </c>
      <c r="CB23" s="10">
        <f t="shared" si="83"/>
        <v>147.9</v>
      </c>
      <c r="CC23" s="10">
        <f t="shared" si="83"/>
        <v>146.89999999999998</v>
      </c>
      <c r="CD23" s="10">
        <f>+SUM(CD19:CD22)</f>
        <v>187.4</v>
      </c>
      <c r="CE23" s="10">
        <f t="shared" ref="CE23:CO23" si="84">+SUM(CE19:CE22)</f>
        <v>190.2</v>
      </c>
      <c r="CF23" s="10">
        <f t="shared" si="84"/>
        <v>166.3</v>
      </c>
      <c r="CG23" s="10">
        <f t="shared" si="84"/>
        <v>181.9</v>
      </c>
      <c r="CH23" s="10">
        <f t="shared" si="84"/>
        <v>226.70000000000002</v>
      </c>
      <c r="CI23" s="10">
        <f t="shared" si="84"/>
        <v>194.70000000000002</v>
      </c>
      <c r="CJ23" s="10">
        <f t="shared" si="84"/>
        <v>170.89999999999998</v>
      </c>
      <c r="CK23" s="10">
        <f t="shared" si="84"/>
        <v>184.9</v>
      </c>
      <c r="CL23" s="10">
        <v>236.9</v>
      </c>
      <c r="CM23" s="10">
        <v>212.4</v>
      </c>
      <c r="CN23" s="10">
        <v>183.1</v>
      </c>
      <c r="CO23" s="10">
        <f t="shared" si="84"/>
        <v>195.20000000000002</v>
      </c>
      <c r="CP23" s="10">
        <f t="shared" ref="CP23:CR23" si="85">+SUM(CP19:CP22)</f>
        <v>255.6</v>
      </c>
      <c r="CQ23" s="10">
        <f t="shared" si="85"/>
        <v>206</v>
      </c>
      <c r="CR23" s="10">
        <f t="shared" si="85"/>
        <v>173.5</v>
      </c>
    </row>
    <row r="24" spans="2:96" ht="15.75" x14ac:dyDescent="0.3">
      <c r="B24" s="11"/>
      <c r="C24" s="8"/>
      <c r="D24" s="11"/>
      <c r="E24" s="11"/>
      <c r="F24" s="11"/>
      <c r="G24" s="8"/>
      <c r="H24" s="11"/>
      <c r="I24" s="11"/>
      <c r="J24" s="11"/>
      <c r="K24" s="8"/>
      <c r="L24" s="11"/>
      <c r="M24" s="11"/>
      <c r="N24" s="11"/>
      <c r="O24" s="8"/>
      <c r="P24" s="11"/>
      <c r="Q24" s="11"/>
      <c r="R24" s="11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</row>
    <row r="25" spans="2:96" ht="16.5" thickBot="1" x14ac:dyDescent="0.35">
      <c r="B25" s="5" t="s">
        <v>49</v>
      </c>
      <c r="C25" s="12"/>
      <c r="D25" s="5"/>
      <c r="E25" s="5"/>
      <c r="F25" s="5"/>
      <c r="G25" s="12"/>
      <c r="H25" s="5"/>
      <c r="I25" s="5"/>
      <c r="J25" s="5"/>
      <c r="K25" s="12"/>
      <c r="L25" s="5"/>
      <c r="M25" s="5"/>
      <c r="N25" s="5"/>
      <c r="O25" s="12"/>
      <c r="P25" s="5"/>
      <c r="Q25" s="5"/>
      <c r="R25" s="5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</row>
    <row r="26" spans="2:96" ht="15.75" x14ac:dyDescent="0.3">
      <c r="B26" s="7" t="s">
        <v>42</v>
      </c>
      <c r="C26" s="8"/>
      <c r="D26" s="7"/>
      <c r="E26" s="7"/>
      <c r="F26" s="7"/>
      <c r="G26" s="8"/>
      <c r="H26" s="7"/>
      <c r="I26" s="7"/>
      <c r="J26" s="7"/>
      <c r="K26" s="8"/>
      <c r="L26" s="7"/>
      <c r="M26" s="7"/>
      <c r="N26" s="7"/>
      <c r="O26" s="8"/>
      <c r="P26" s="7"/>
      <c r="Q26" s="7"/>
      <c r="R26" s="7"/>
      <c r="S26" s="8"/>
      <c r="T26" s="8"/>
      <c r="U26" s="8"/>
      <c r="V26" s="8"/>
      <c r="W26" s="8"/>
      <c r="X26" s="8">
        <f>25.5+9.1</f>
        <v>34.6</v>
      </c>
      <c r="Y26" s="8">
        <f>27.2+9.9</f>
        <v>37.1</v>
      </c>
      <c r="Z26" s="8">
        <f>32.3+11.1</f>
        <v>43.4</v>
      </c>
      <c r="AA26" s="8">
        <f>27+9.6</f>
        <v>36.6</v>
      </c>
      <c r="AB26" s="8">
        <f>25.2+9.1</f>
        <v>34.299999999999997</v>
      </c>
      <c r="AC26" s="8">
        <f>25.3+9.9</f>
        <v>35.200000000000003</v>
      </c>
      <c r="AD26" s="8">
        <f>29.5+9.8</f>
        <v>39.299999999999997</v>
      </c>
      <c r="AE26" s="8">
        <f>26.6+9</f>
        <v>35.6</v>
      </c>
      <c r="AF26" s="8">
        <f>26.3+8.3</f>
        <v>34.6</v>
      </c>
      <c r="AG26" s="8">
        <f>26.7+8.1</f>
        <v>34.799999999999997</v>
      </c>
      <c r="AH26" s="8">
        <f>30.5+9.1</f>
        <v>39.6</v>
      </c>
      <c r="AI26" s="8">
        <v>36.700000000000003</v>
      </c>
      <c r="AJ26" s="8">
        <v>39.1</v>
      </c>
      <c r="AK26" s="8">
        <v>39.9</v>
      </c>
      <c r="AL26" s="8">
        <v>42.3</v>
      </c>
      <c r="AM26" s="8">
        <v>36.799999999999997</v>
      </c>
      <c r="AN26" s="8">
        <v>39.9</v>
      </c>
      <c r="AO26" s="8">
        <v>43.5</v>
      </c>
      <c r="AP26" s="8">
        <v>47.5</v>
      </c>
      <c r="AQ26" s="8">
        <v>41.6</v>
      </c>
      <c r="AR26" s="8">
        <v>42</v>
      </c>
      <c r="AS26" s="8">
        <v>43.2</v>
      </c>
      <c r="AT26" s="8">
        <v>46.4</v>
      </c>
      <c r="AU26" s="8">
        <v>41.2</v>
      </c>
      <c r="AV26" s="8">
        <v>41.5</v>
      </c>
      <c r="AW26" s="8">
        <v>42.5</v>
      </c>
      <c r="AX26" s="8">
        <v>47.2</v>
      </c>
      <c r="AY26" s="8">
        <v>40.357179979125</v>
      </c>
      <c r="AZ26" s="8">
        <v>41.3</v>
      </c>
      <c r="BA26" s="8">
        <v>43.1</v>
      </c>
      <c r="BB26" s="8">
        <v>48.5</v>
      </c>
      <c r="BC26" s="8">
        <v>45.215945998823258</v>
      </c>
      <c r="BD26" s="8">
        <v>41.7</v>
      </c>
      <c r="BE26" s="8">
        <v>41.2</v>
      </c>
      <c r="BF26" s="8">
        <v>46.6</v>
      </c>
      <c r="BG26" s="8">
        <v>43.2</v>
      </c>
      <c r="BH26" s="8">
        <v>47.8</v>
      </c>
      <c r="BI26" s="8">
        <v>48.29</v>
      </c>
      <c r="BJ26" s="8">
        <v>49</v>
      </c>
      <c r="BK26" s="8">
        <v>44.6</v>
      </c>
      <c r="BL26" s="8">
        <v>44.9</v>
      </c>
      <c r="BM26" s="8">
        <v>46.8</v>
      </c>
      <c r="BN26" s="8">
        <v>52.7</v>
      </c>
      <c r="BO26" s="8">
        <v>47.1</v>
      </c>
      <c r="BP26" s="8">
        <v>47.911325262037202</v>
      </c>
      <c r="BQ26" s="8">
        <v>48.856999999999999</v>
      </c>
      <c r="BR26" s="8">
        <v>55.371564999999997</v>
      </c>
      <c r="BS26" s="8">
        <v>49.9</v>
      </c>
      <c r="BT26" s="8">
        <v>53.492970999999997</v>
      </c>
      <c r="BU26" s="8">
        <v>54.1</v>
      </c>
      <c r="BV26" s="8">
        <v>57.94</v>
      </c>
      <c r="BW26" s="8">
        <v>52.7</v>
      </c>
      <c r="BX26" s="8">
        <v>54.7</v>
      </c>
      <c r="BY26" s="8">
        <v>57</v>
      </c>
      <c r="BZ26" s="8">
        <v>64.2</v>
      </c>
      <c r="CA26" s="8">
        <v>57.9</v>
      </c>
      <c r="CB26" s="8">
        <v>53.6</v>
      </c>
      <c r="CC26" s="8">
        <v>56.1</v>
      </c>
      <c r="CD26" s="8">
        <v>58.5</v>
      </c>
      <c r="CE26" s="8">
        <v>44.9</v>
      </c>
      <c r="CF26" s="8">
        <v>48.9</v>
      </c>
      <c r="CG26" s="8">
        <v>51.2</v>
      </c>
      <c r="CH26" s="8">
        <v>54.5</v>
      </c>
      <c r="CI26" s="8">
        <v>50.4</v>
      </c>
      <c r="CJ26" s="8">
        <v>47.3</v>
      </c>
      <c r="CK26" s="8">
        <v>53.5</v>
      </c>
      <c r="CL26" s="8">
        <v>56.5</v>
      </c>
      <c r="CM26" s="8">
        <v>45.7</v>
      </c>
      <c r="CN26" s="8">
        <v>48.6</v>
      </c>
      <c r="CO26" s="8">
        <v>53.385679158987983</v>
      </c>
      <c r="CP26" s="8">
        <v>58.9</v>
      </c>
      <c r="CQ26" s="8">
        <v>50.17</v>
      </c>
      <c r="CR26" s="8">
        <v>46.488</v>
      </c>
    </row>
    <row r="27" spans="2:96" ht="15.75" x14ac:dyDescent="0.3">
      <c r="B27" s="7" t="s">
        <v>43</v>
      </c>
      <c r="C27" s="8"/>
      <c r="D27" s="7"/>
      <c r="E27" s="7"/>
      <c r="F27" s="7"/>
      <c r="G27" s="8"/>
      <c r="H27" s="7"/>
      <c r="I27" s="7"/>
      <c r="J27" s="7"/>
      <c r="K27" s="8"/>
      <c r="L27" s="7"/>
      <c r="M27" s="7"/>
      <c r="N27" s="7"/>
      <c r="O27" s="8"/>
      <c r="P27" s="7"/>
      <c r="Q27" s="7"/>
      <c r="R27" s="7"/>
      <c r="S27" s="8"/>
      <c r="T27" s="8"/>
      <c r="U27" s="8"/>
      <c r="V27" s="8"/>
      <c r="W27" s="8"/>
      <c r="X27" s="8">
        <v>7.6</v>
      </c>
      <c r="Y27" s="8">
        <v>8.1</v>
      </c>
      <c r="Z27" s="8">
        <v>7.9</v>
      </c>
      <c r="AA27" s="8">
        <v>7.5</v>
      </c>
      <c r="AB27" s="8">
        <v>6.4</v>
      </c>
      <c r="AC27" s="8">
        <v>6.3</v>
      </c>
      <c r="AD27" s="8">
        <v>5.8</v>
      </c>
      <c r="AE27" s="8">
        <v>5.9</v>
      </c>
      <c r="AF27" s="8">
        <v>5.3</v>
      </c>
      <c r="AG27" s="8">
        <v>5.6</v>
      </c>
      <c r="AH27" s="8">
        <v>5.4</v>
      </c>
      <c r="AI27" s="8">
        <v>5.4</v>
      </c>
      <c r="AJ27" s="8">
        <v>5.3</v>
      </c>
      <c r="AK27" s="8">
        <v>5.4</v>
      </c>
      <c r="AL27" s="8">
        <v>5</v>
      </c>
      <c r="AM27" s="8">
        <v>5.3</v>
      </c>
      <c r="AN27" s="8">
        <v>5.3</v>
      </c>
      <c r="AO27" s="8">
        <v>5.5</v>
      </c>
      <c r="AP27" s="8">
        <v>5.5</v>
      </c>
      <c r="AQ27" s="8">
        <v>2.8</v>
      </c>
      <c r="AR27" s="8">
        <v>2.5</v>
      </c>
      <c r="AS27" s="8">
        <v>2.8</v>
      </c>
      <c r="AT27" s="8">
        <v>2.9</v>
      </c>
      <c r="AU27" s="8">
        <v>2.7</v>
      </c>
      <c r="AV27" s="8">
        <v>2.1</v>
      </c>
      <c r="AW27" s="8">
        <v>2.7</v>
      </c>
      <c r="AX27" s="8">
        <v>2.4</v>
      </c>
      <c r="AY27" s="8">
        <v>2.2728294212220006</v>
      </c>
      <c r="AZ27" s="8">
        <v>3.7</v>
      </c>
      <c r="BA27" s="8">
        <v>7</v>
      </c>
      <c r="BB27" s="8">
        <v>7.1</v>
      </c>
      <c r="BC27" s="8">
        <v>6.7934521284699905</v>
      </c>
      <c r="BD27" s="8">
        <v>5.5184731435410077</v>
      </c>
      <c r="BE27" s="8">
        <v>5.8</v>
      </c>
      <c r="BF27" s="8">
        <v>5</v>
      </c>
      <c r="BG27" s="8">
        <v>5</v>
      </c>
      <c r="BH27" s="8">
        <v>5.4</v>
      </c>
      <c r="BI27" s="8">
        <v>4.7192392665211997</v>
      </c>
      <c r="BJ27" s="8">
        <v>4.9000000000000004</v>
      </c>
      <c r="BK27" s="8">
        <v>5.0999999999999996</v>
      </c>
      <c r="BL27" s="8">
        <v>5.0999999999999996</v>
      </c>
      <c r="BM27" s="8">
        <v>5.4</v>
      </c>
      <c r="BN27" s="8">
        <v>9.4</v>
      </c>
      <c r="BO27" s="8">
        <v>5.4</v>
      </c>
      <c r="BP27" s="8">
        <v>5.6099447708259955</v>
      </c>
      <c r="BQ27" s="8">
        <v>5.59</v>
      </c>
      <c r="BR27" s="8">
        <v>6.345421</v>
      </c>
      <c r="BS27" s="8">
        <v>5.4</v>
      </c>
      <c r="BT27" s="8">
        <v>5.8824637198150009</v>
      </c>
      <c r="BU27" s="8">
        <v>6.3</v>
      </c>
      <c r="BV27" s="8">
        <v>6.36</v>
      </c>
      <c r="BW27" s="8">
        <v>6.4</v>
      </c>
      <c r="BX27" s="8">
        <v>6.5</v>
      </c>
      <c r="BY27" s="8">
        <v>7.4</v>
      </c>
      <c r="BZ27" s="8">
        <v>7.6</v>
      </c>
      <c r="CA27" s="8">
        <v>8.1999999999999993</v>
      </c>
      <c r="CB27" s="8">
        <v>6.8</v>
      </c>
      <c r="CC27" s="8">
        <v>7.2</v>
      </c>
      <c r="CD27" s="8">
        <v>6.3</v>
      </c>
      <c r="CE27" s="8">
        <v>5.4</v>
      </c>
      <c r="CF27" s="8">
        <v>7.7</v>
      </c>
      <c r="CG27" s="8">
        <v>6</v>
      </c>
      <c r="CH27" s="8">
        <v>9</v>
      </c>
      <c r="CI27" s="8">
        <v>8.8000000000000007</v>
      </c>
      <c r="CJ27" s="8">
        <v>7.9</v>
      </c>
      <c r="CK27" s="8">
        <v>8</v>
      </c>
      <c r="CL27" s="8">
        <v>7.2</v>
      </c>
      <c r="CM27" s="8">
        <v>6.3</v>
      </c>
      <c r="CN27" s="8">
        <v>5.8</v>
      </c>
      <c r="CO27" s="8">
        <v>6.6095554851240017</v>
      </c>
      <c r="CP27" s="8">
        <v>6.5</v>
      </c>
      <c r="CQ27" s="8">
        <v>6.39</v>
      </c>
      <c r="CR27" s="8">
        <v>2.0379999999999998</v>
      </c>
    </row>
    <row r="28" spans="2:96" ht="15.75" x14ac:dyDescent="0.3">
      <c r="B28" s="7" t="s">
        <v>44</v>
      </c>
      <c r="C28" s="8"/>
      <c r="D28" s="7"/>
      <c r="E28" s="7"/>
      <c r="F28" s="7"/>
      <c r="G28" s="8"/>
      <c r="H28" s="7"/>
      <c r="I28" s="7"/>
      <c r="J28" s="7"/>
      <c r="K28" s="8"/>
      <c r="L28" s="7"/>
      <c r="M28" s="7"/>
      <c r="N28" s="7"/>
      <c r="O28" s="8"/>
      <c r="P28" s="7"/>
      <c r="Q28" s="7"/>
      <c r="R28" s="7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>
        <v>2.8</v>
      </c>
      <c r="AR28" s="8">
        <v>2.6</v>
      </c>
      <c r="AS28" s="8">
        <v>2.8</v>
      </c>
      <c r="AT28" s="8">
        <v>2.6</v>
      </c>
      <c r="AU28" s="8">
        <v>2.6</v>
      </c>
      <c r="AV28" s="8">
        <v>2.6</v>
      </c>
      <c r="AW28" s="8">
        <v>2.2000000000000002</v>
      </c>
      <c r="AX28" s="8">
        <v>2.4</v>
      </c>
      <c r="AY28" s="8">
        <v>2.3042232653569998</v>
      </c>
      <c r="AZ28" s="8">
        <v>3.7</v>
      </c>
      <c r="BA28" s="8">
        <v>7.3</v>
      </c>
      <c r="BB28" s="8">
        <v>8.3000000000000007</v>
      </c>
      <c r="BC28" s="8">
        <v>7.9024055739229997</v>
      </c>
      <c r="BD28" s="8">
        <v>7.0648849629719965</v>
      </c>
      <c r="BE28" s="8">
        <v>7.4</v>
      </c>
      <c r="BF28" s="8">
        <v>6.7</v>
      </c>
      <c r="BG28" s="8">
        <v>6.8</v>
      </c>
      <c r="BH28" s="8">
        <v>7</v>
      </c>
      <c r="BI28" s="8">
        <v>7.1360000000000001</v>
      </c>
      <c r="BJ28" s="8">
        <v>6.6</v>
      </c>
      <c r="BK28" s="8">
        <v>6.8</v>
      </c>
      <c r="BL28" s="8">
        <v>6.5</v>
      </c>
      <c r="BM28" s="8">
        <v>7.5</v>
      </c>
      <c r="BN28" s="8">
        <v>4.4000000000000004</v>
      </c>
      <c r="BO28" s="8">
        <v>7.4</v>
      </c>
      <c r="BP28" s="8">
        <v>7.2871158150539852</v>
      </c>
      <c r="BQ28" s="8">
        <v>7.7120000000000006</v>
      </c>
      <c r="BR28" s="8">
        <v>8.7972909999999995</v>
      </c>
      <c r="BS28" s="8">
        <v>7.6</v>
      </c>
      <c r="BT28" s="8">
        <v>6.7903778666520003</v>
      </c>
      <c r="BU28" s="8">
        <v>7.1</v>
      </c>
      <c r="BV28" s="8">
        <v>7.56</v>
      </c>
      <c r="BW28" s="8">
        <v>7.1</v>
      </c>
      <c r="BX28" s="8">
        <v>6.8</v>
      </c>
      <c r="BY28" s="8">
        <v>7.1</v>
      </c>
      <c r="BZ28" s="8">
        <v>6.3</v>
      </c>
      <c r="CA28" s="8">
        <v>6.3</v>
      </c>
      <c r="CB28" s="8">
        <v>4.9000000000000004</v>
      </c>
      <c r="CC28" s="8">
        <v>4.7</v>
      </c>
      <c r="CD28" s="8">
        <v>4.8</v>
      </c>
      <c r="CE28" s="8">
        <v>4.8</v>
      </c>
      <c r="CF28" s="8">
        <v>2.7</v>
      </c>
      <c r="CG28" s="8">
        <v>5</v>
      </c>
      <c r="CH28" s="8">
        <v>2.9</v>
      </c>
      <c r="CI28" s="8">
        <v>3.1</v>
      </c>
      <c r="CJ28" s="8">
        <v>2.7</v>
      </c>
      <c r="CK28" s="8">
        <v>3.7</v>
      </c>
      <c r="CL28" s="8">
        <v>4.8</v>
      </c>
      <c r="CM28" s="8">
        <v>4.7</v>
      </c>
      <c r="CN28" s="8">
        <v>4.5999999999999996</v>
      </c>
      <c r="CO28" s="8">
        <v>5</v>
      </c>
      <c r="CP28" s="8">
        <v>4.8</v>
      </c>
      <c r="CQ28" s="8">
        <v>5.05</v>
      </c>
      <c r="CR28" s="8">
        <v>3.6265000000000001</v>
      </c>
    </row>
    <row r="29" spans="2:96" ht="15.75" x14ac:dyDescent="0.3">
      <c r="B29" s="7" t="s">
        <v>45</v>
      </c>
      <c r="C29" s="8"/>
      <c r="D29" s="7"/>
      <c r="E29" s="7"/>
      <c r="F29" s="7"/>
      <c r="G29" s="8"/>
      <c r="H29" s="7"/>
      <c r="I29" s="7"/>
      <c r="J29" s="7"/>
      <c r="K29" s="8"/>
      <c r="L29" s="7"/>
      <c r="M29" s="7"/>
      <c r="N29" s="7"/>
      <c r="O29" s="8"/>
      <c r="P29" s="7"/>
      <c r="Q29" s="7"/>
      <c r="R29" s="7"/>
      <c r="S29" s="8"/>
      <c r="T29" s="8"/>
      <c r="U29" s="8"/>
      <c r="V29" s="8"/>
      <c r="W29" s="8"/>
      <c r="X29" s="8">
        <v>0.1</v>
      </c>
      <c r="Y29" s="8">
        <v>0.2</v>
      </c>
      <c r="Z29" s="8">
        <v>0.1</v>
      </c>
      <c r="AA29" s="8">
        <v>0.1</v>
      </c>
      <c r="AB29" s="8">
        <v>0.1</v>
      </c>
      <c r="AC29" s="8">
        <v>0.1</v>
      </c>
      <c r="AD29" s="8"/>
      <c r="AE29" s="8">
        <v>0.1</v>
      </c>
      <c r="AF29" s="8">
        <v>0.1</v>
      </c>
      <c r="AG29" s="8">
        <v>0.1</v>
      </c>
      <c r="AH29" s="8">
        <v>0.1</v>
      </c>
      <c r="AI29" s="8">
        <v>0.1</v>
      </c>
      <c r="AJ29" s="8">
        <v>0.1</v>
      </c>
      <c r="AK29" s="8">
        <v>0.1</v>
      </c>
      <c r="AL29" s="8">
        <v>0.5</v>
      </c>
      <c r="AM29" s="8">
        <v>0</v>
      </c>
      <c r="AN29" s="8">
        <v>0.1</v>
      </c>
      <c r="AO29" s="8">
        <v>0.7</v>
      </c>
      <c r="AP29" s="8">
        <v>0.7</v>
      </c>
      <c r="AQ29" s="8">
        <v>0.7</v>
      </c>
      <c r="AR29" s="8">
        <v>0.6</v>
      </c>
      <c r="AS29" s="8">
        <v>0.7</v>
      </c>
      <c r="AT29" s="8">
        <v>0.8</v>
      </c>
      <c r="AU29" s="8">
        <v>0.7</v>
      </c>
      <c r="AV29" s="8">
        <v>0.6</v>
      </c>
      <c r="AW29" s="8">
        <v>1.9</v>
      </c>
      <c r="AX29" s="8">
        <v>2.6</v>
      </c>
      <c r="AY29" s="8">
        <v>3.6459818681199998</v>
      </c>
      <c r="AZ29" s="8">
        <v>4.4000000000000004</v>
      </c>
      <c r="BA29" s="8">
        <v>4.7</v>
      </c>
      <c r="BB29" s="8">
        <v>4.5</v>
      </c>
      <c r="BC29" s="8">
        <v>4.4888432048039899</v>
      </c>
      <c r="BD29" s="8">
        <v>4.3398495707060185</v>
      </c>
      <c r="BE29" s="8">
        <v>4.4000000000000004</v>
      </c>
      <c r="BF29" s="8">
        <v>4.2</v>
      </c>
      <c r="BG29" s="8">
        <v>4</v>
      </c>
      <c r="BH29" s="8">
        <v>4.2</v>
      </c>
      <c r="BI29" s="8">
        <v>4.0562716642360135</v>
      </c>
      <c r="BJ29" s="8">
        <v>4</v>
      </c>
      <c r="BK29" s="8">
        <v>4.0999999999999996</v>
      </c>
      <c r="BL29" s="8">
        <v>4</v>
      </c>
      <c r="BM29" s="8">
        <v>4.2</v>
      </c>
      <c r="BN29" s="8">
        <v>4.4000000000000004</v>
      </c>
      <c r="BO29" s="8">
        <v>4.5</v>
      </c>
      <c r="BP29" s="8">
        <v>5.1552923600290175</v>
      </c>
      <c r="BQ29" s="8">
        <v>5.774</v>
      </c>
      <c r="BR29" s="8">
        <v>6.7331219999999998</v>
      </c>
      <c r="BS29" s="8">
        <v>6.7</v>
      </c>
      <c r="BT29" s="8">
        <v>7.3693314062319999</v>
      </c>
      <c r="BU29" s="8">
        <v>7.8</v>
      </c>
      <c r="BV29" s="8">
        <v>8.1</v>
      </c>
      <c r="BW29" s="8">
        <v>8.1999999999999993</v>
      </c>
      <c r="BX29" s="8">
        <v>8.3000000000000007</v>
      </c>
      <c r="BY29" s="8">
        <v>9.4</v>
      </c>
      <c r="BZ29" s="8">
        <v>10.4</v>
      </c>
      <c r="CA29" s="8">
        <v>9.6</v>
      </c>
      <c r="CB29" s="8">
        <v>7.7</v>
      </c>
      <c r="CC29" s="8">
        <v>7.6</v>
      </c>
      <c r="CD29" s="8">
        <v>6.8</v>
      </c>
      <c r="CE29" s="8">
        <v>5.8</v>
      </c>
      <c r="CF29" s="8">
        <v>5.7</v>
      </c>
      <c r="CG29" s="8">
        <v>5.7</v>
      </c>
      <c r="CH29" s="8">
        <v>4.9000000000000004</v>
      </c>
      <c r="CI29" s="8">
        <v>4.4000000000000004</v>
      </c>
      <c r="CJ29" s="8">
        <v>3.9</v>
      </c>
      <c r="CK29" s="8">
        <v>4.4000000000000004</v>
      </c>
      <c r="CL29" s="8">
        <v>4.8</v>
      </c>
      <c r="CM29" s="8">
        <v>3.6</v>
      </c>
      <c r="CN29" s="8">
        <v>3.2</v>
      </c>
      <c r="CO29" s="8">
        <v>3.9</v>
      </c>
      <c r="CP29" s="8">
        <v>3.8</v>
      </c>
      <c r="CQ29" s="8">
        <v>3.8</v>
      </c>
      <c r="CR29" s="8">
        <v>2.1</v>
      </c>
    </row>
    <row r="30" spans="2:96" ht="15.75" x14ac:dyDescent="0.3">
      <c r="B30" s="9" t="s">
        <v>46</v>
      </c>
      <c r="C30" s="10"/>
      <c r="D30" s="9"/>
      <c r="E30" s="9"/>
      <c r="F30" s="9"/>
      <c r="G30" s="10"/>
      <c r="H30" s="9"/>
      <c r="I30" s="9"/>
      <c r="J30" s="9"/>
      <c r="K30" s="10"/>
      <c r="L30" s="9"/>
      <c r="M30" s="9"/>
      <c r="N30" s="9"/>
      <c r="O30" s="10"/>
      <c r="P30" s="9"/>
      <c r="Q30" s="9"/>
      <c r="R30" s="9"/>
      <c r="S30" s="10">
        <f t="shared" ref="S30" si="86">+SUM(S26:S29)</f>
        <v>0</v>
      </c>
      <c r="T30" s="10">
        <f t="shared" ref="T30" si="87">+SUM(T26:T29)</f>
        <v>0</v>
      </c>
      <c r="U30" s="10">
        <f t="shared" ref="U30" si="88">+SUM(U26:U29)</f>
        <v>0</v>
      </c>
      <c r="V30" s="10">
        <f t="shared" ref="V30" si="89">+SUM(V26:V29)</f>
        <v>0</v>
      </c>
      <c r="W30" s="10">
        <f t="shared" ref="W30" si="90">+SUM(W26:W29)</f>
        <v>0</v>
      </c>
      <c r="X30" s="10">
        <f t="shared" ref="X30" si="91">+SUM(X26:X29)</f>
        <v>42.300000000000004</v>
      </c>
      <c r="Y30" s="10">
        <f t="shared" ref="Y30" si="92">+SUM(Y26:Y29)</f>
        <v>45.400000000000006</v>
      </c>
      <c r="Z30" s="10">
        <f t="shared" ref="Z30" si="93">+SUM(Z26:Z29)</f>
        <v>51.4</v>
      </c>
      <c r="AA30" s="10">
        <f t="shared" ref="AA30" si="94">+SUM(AA26:AA29)</f>
        <v>44.2</v>
      </c>
      <c r="AB30" s="10">
        <f t="shared" ref="AB30" si="95">+SUM(AB26:AB29)</f>
        <v>40.799999999999997</v>
      </c>
      <c r="AC30" s="10">
        <f t="shared" ref="AC30" si="96">+SUM(AC26:AC29)</f>
        <v>41.6</v>
      </c>
      <c r="AD30" s="10">
        <f t="shared" ref="AD30" si="97">+SUM(AD26:AD29)</f>
        <v>45.099999999999994</v>
      </c>
      <c r="AE30" s="10">
        <f t="shared" ref="AE30" si="98">+SUM(AE26:AE29)</f>
        <v>41.6</v>
      </c>
      <c r="AF30" s="10">
        <f t="shared" ref="AF30" si="99">+SUM(AF26:AF29)</f>
        <v>40</v>
      </c>
      <c r="AG30" s="10">
        <f t="shared" ref="AG30" si="100">+SUM(AG26:AG29)</f>
        <v>40.5</v>
      </c>
      <c r="AH30" s="10">
        <f t="shared" ref="AH30" si="101">+SUM(AH26:AH29)</f>
        <v>45.1</v>
      </c>
      <c r="AI30" s="10">
        <f t="shared" ref="AI30" si="102">+SUM(AI26:AI29)</f>
        <v>42.2</v>
      </c>
      <c r="AJ30" s="10">
        <f t="shared" ref="AJ30" si="103">+SUM(AJ26:AJ29)</f>
        <v>44.5</v>
      </c>
      <c r="AK30" s="10">
        <f t="shared" ref="AK30" si="104">+SUM(AK26:AK29)</f>
        <v>45.4</v>
      </c>
      <c r="AL30" s="10">
        <f t="shared" ref="AL30" si="105">+SUM(AL26:AL29)</f>
        <v>47.8</v>
      </c>
      <c r="AM30" s="10">
        <f t="shared" ref="AM30" si="106">+SUM(AM26:AM29)</f>
        <v>42.099999999999994</v>
      </c>
      <c r="AN30" s="10">
        <f t="shared" ref="AN30" si="107">+SUM(AN26:AN29)</f>
        <v>45.3</v>
      </c>
      <c r="AO30" s="10">
        <f t="shared" ref="AO30" si="108">+SUM(AO26:AO29)</f>
        <v>49.7</v>
      </c>
      <c r="AP30" s="10">
        <f t="shared" ref="AP30" si="109">+SUM(AP26:AP29)</f>
        <v>53.7</v>
      </c>
      <c r="AQ30" s="10">
        <f t="shared" ref="AQ30:AX30" si="110">+SUM(AQ26:AQ29)</f>
        <v>47.9</v>
      </c>
      <c r="AR30" s="10">
        <f t="shared" si="110"/>
        <v>47.7</v>
      </c>
      <c r="AS30" s="10">
        <f t="shared" si="110"/>
        <v>49.5</v>
      </c>
      <c r="AT30" s="10">
        <f t="shared" si="110"/>
        <v>52.699999999999996</v>
      </c>
      <c r="AU30" s="10">
        <f t="shared" si="110"/>
        <v>47.20000000000001</v>
      </c>
      <c r="AV30" s="10">
        <f t="shared" si="110"/>
        <v>46.800000000000004</v>
      </c>
      <c r="AW30" s="10">
        <f t="shared" si="110"/>
        <v>49.300000000000004</v>
      </c>
      <c r="AX30" s="10">
        <f t="shared" si="110"/>
        <v>54.6</v>
      </c>
      <c r="AY30" s="10">
        <v>48.580214533824005</v>
      </c>
      <c r="AZ30" s="10">
        <v>53.1</v>
      </c>
      <c r="BA30" s="10">
        <v>62.1</v>
      </c>
      <c r="BB30" s="10">
        <v>68.381817641617261</v>
      </c>
      <c r="BC30" s="10">
        <v>64.400646906020242</v>
      </c>
      <c r="BD30" s="10">
        <v>58.612065658388318</v>
      </c>
      <c r="BE30" s="10">
        <v>58.773485364484273</v>
      </c>
      <c r="BF30" s="10">
        <v>62.500000000000007</v>
      </c>
      <c r="BG30" s="10">
        <v>59</v>
      </c>
      <c r="BH30" s="10">
        <v>64.399999999999991</v>
      </c>
      <c r="BI30" s="10">
        <v>64.201510930757209</v>
      </c>
      <c r="BJ30" s="10">
        <v>64.5</v>
      </c>
      <c r="BK30" s="10">
        <v>60.6</v>
      </c>
      <c r="BL30" s="10">
        <v>60.5</v>
      </c>
      <c r="BM30" s="10">
        <v>63.9</v>
      </c>
      <c r="BN30" s="10">
        <v>70.900000000000006</v>
      </c>
      <c r="BO30" s="10">
        <v>64.400000000000006</v>
      </c>
      <c r="BP30" s="10">
        <v>65.963678207946202</v>
      </c>
      <c r="BQ30" s="10">
        <v>68.025000000000006</v>
      </c>
      <c r="BR30" s="10">
        <v>77.2</v>
      </c>
      <c r="BS30" s="10">
        <v>69.599999999999994</v>
      </c>
      <c r="BT30" s="10">
        <v>73.535143992698991</v>
      </c>
      <c r="BU30" s="10">
        <v>75.3</v>
      </c>
      <c r="BV30" s="10">
        <v>79.959999999999994</v>
      </c>
      <c r="BW30" s="10">
        <f t="shared" ref="BW30:CC30" si="111">+SUM(BW26:BW29)</f>
        <v>74.400000000000006</v>
      </c>
      <c r="BX30" s="10">
        <f t="shared" si="111"/>
        <v>76.3</v>
      </c>
      <c r="BY30" s="10">
        <f t="shared" si="111"/>
        <v>80.900000000000006</v>
      </c>
      <c r="BZ30" s="10">
        <f t="shared" si="111"/>
        <v>88.5</v>
      </c>
      <c r="CA30" s="10">
        <f t="shared" si="111"/>
        <v>81.999999999999986</v>
      </c>
      <c r="CB30" s="10">
        <f t="shared" si="111"/>
        <v>73</v>
      </c>
      <c r="CC30" s="10">
        <f t="shared" si="111"/>
        <v>75.599999999999994</v>
      </c>
      <c r="CD30" s="10">
        <f>+SUM(CD26:CD29)</f>
        <v>76.399999999999991</v>
      </c>
      <c r="CE30" s="10">
        <f t="shared" ref="CE30:CO30" si="112">+SUM(CE26:CE29)</f>
        <v>60.899999999999991</v>
      </c>
      <c r="CF30" s="10">
        <f t="shared" si="112"/>
        <v>65</v>
      </c>
      <c r="CG30" s="10">
        <f t="shared" si="112"/>
        <v>67.900000000000006</v>
      </c>
      <c r="CH30" s="10">
        <f t="shared" si="112"/>
        <v>71.300000000000011</v>
      </c>
      <c r="CI30" s="10">
        <f t="shared" si="112"/>
        <v>66.7</v>
      </c>
      <c r="CJ30" s="10">
        <f t="shared" si="112"/>
        <v>61.8</v>
      </c>
      <c r="CK30" s="10">
        <v>69.5</v>
      </c>
      <c r="CL30" s="10">
        <v>73.5</v>
      </c>
      <c r="CM30" s="10">
        <v>60.4</v>
      </c>
      <c r="CN30" s="10">
        <f t="shared" si="112"/>
        <v>62.2</v>
      </c>
      <c r="CO30" s="10">
        <f t="shared" si="112"/>
        <v>68.895234644111994</v>
      </c>
      <c r="CP30" s="10">
        <f t="shared" ref="CP30:CR30" si="113">+SUM(CP26:CP29)</f>
        <v>74</v>
      </c>
      <c r="CQ30" s="10">
        <f t="shared" si="113"/>
        <v>65.41</v>
      </c>
      <c r="CR30" s="10">
        <f t="shared" si="113"/>
        <v>54.252499999999998</v>
      </c>
    </row>
    <row r="31" spans="2:96" ht="15.75" x14ac:dyDescent="0.3">
      <c r="B31" s="11"/>
      <c r="C31" s="8"/>
      <c r="D31" s="11"/>
      <c r="E31" s="11"/>
      <c r="F31" s="11"/>
      <c r="G31" s="8"/>
      <c r="H31" s="11"/>
      <c r="I31" s="11"/>
      <c r="J31" s="11"/>
      <c r="K31" s="8"/>
      <c r="L31" s="11"/>
      <c r="M31" s="11"/>
      <c r="N31" s="11"/>
      <c r="O31" s="8"/>
      <c r="P31" s="11"/>
      <c r="Q31" s="11"/>
      <c r="R31" s="11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</row>
    <row r="32" spans="2:96" ht="16.5" hidden="1" thickBot="1" x14ac:dyDescent="0.35">
      <c r="B32" s="5" t="s">
        <v>50</v>
      </c>
      <c r="C32" s="12"/>
      <c r="D32" s="5"/>
      <c r="E32" s="5"/>
      <c r="F32" s="5"/>
      <c r="G32" s="12"/>
      <c r="H32" s="5"/>
      <c r="I32" s="5"/>
      <c r="J32" s="5"/>
      <c r="K32" s="12"/>
      <c r="L32" s="5"/>
      <c r="M32" s="5"/>
      <c r="N32" s="5"/>
      <c r="O32" s="12"/>
      <c r="P32" s="5"/>
      <c r="Q32" s="5"/>
      <c r="R32" s="5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19"/>
    </row>
    <row r="33" spans="2:96" ht="15.75" hidden="1" x14ac:dyDescent="0.3">
      <c r="B33" s="7" t="s">
        <v>42</v>
      </c>
      <c r="C33" s="8"/>
      <c r="D33" s="7"/>
      <c r="E33" s="7"/>
      <c r="F33" s="7"/>
      <c r="G33" s="8"/>
      <c r="H33" s="7"/>
      <c r="I33" s="7"/>
      <c r="J33" s="7"/>
      <c r="K33" s="8"/>
      <c r="L33" s="7"/>
      <c r="M33" s="7"/>
      <c r="N33" s="7"/>
      <c r="O33" s="8"/>
      <c r="P33" s="7"/>
      <c r="Q33" s="7"/>
      <c r="R33" s="7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>
        <v>48.973845011671003</v>
      </c>
      <c r="AZ33" s="8">
        <v>50.6</v>
      </c>
      <c r="BA33" s="8">
        <v>50.7</v>
      </c>
      <c r="BB33" s="8">
        <v>56.290273112221534</v>
      </c>
      <c r="BC33" s="8">
        <v>49.606203799420285</v>
      </c>
      <c r="BD33" s="8">
        <v>46.2</v>
      </c>
      <c r="BE33" s="8">
        <v>48.1</v>
      </c>
      <c r="BF33" s="8">
        <v>48.6</v>
      </c>
      <c r="BG33" s="8">
        <v>35.6</v>
      </c>
      <c r="BH33" s="8">
        <v>42.4</v>
      </c>
      <c r="BI33" s="8">
        <v>47.15</v>
      </c>
      <c r="BJ33" s="8">
        <v>49.1</v>
      </c>
      <c r="BK33" s="8">
        <v>43.9</v>
      </c>
      <c r="BL33" s="8">
        <v>43.1</v>
      </c>
      <c r="BM33" s="8">
        <v>45.8</v>
      </c>
      <c r="BN33" s="8">
        <v>49.8</v>
      </c>
      <c r="BO33" s="8">
        <v>47.1</v>
      </c>
      <c r="BP33" s="8">
        <v>47.124354183596999</v>
      </c>
      <c r="BQ33" s="8">
        <v>51.994</v>
      </c>
      <c r="BR33" s="8">
        <v>44.530396000000003</v>
      </c>
      <c r="BS33" s="8">
        <v>50.8</v>
      </c>
      <c r="BT33" s="8">
        <v>49.903077000000003</v>
      </c>
      <c r="BU33" s="8">
        <v>53.9</v>
      </c>
      <c r="BV33" s="8">
        <v>52.16</v>
      </c>
      <c r="BW33" s="8">
        <v>53</v>
      </c>
      <c r="BX33" s="8">
        <v>49.6</v>
      </c>
      <c r="BY33" s="8">
        <v>51.9</v>
      </c>
      <c r="BZ33" s="8">
        <v>48.5</v>
      </c>
      <c r="CA33" s="8">
        <v>43.7</v>
      </c>
      <c r="CB33" s="8">
        <v>27.8</v>
      </c>
      <c r="CC33" s="8">
        <v>29.9</v>
      </c>
      <c r="CD33" s="8">
        <v>18.600000000000001</v>
      </c>
      <c r="CE33" s="8">
        <v>10.5</v>
      </c>
      <c r="CF33" s="8">
        <v>11.6</v>
      </c>
      <c r="CG33" s="8">
        <v>16.2</v>
      </c>
      <c r="CH33" s="8">
        <v>16.2</v>
      </c>
      <c r="CI33" s="8"/>
      <c r="CJ33" s="8"/>
      <c r="CK33" s="8"/>
      <c r="CL33" s="8"/>
      <c r="CM33" s="8"/>
      <c r="CN33" s="8"/>
      <c r="CO33" s="8"/>
      <c r="CP33" s="8"/>
      <c r="CQ33" s="8"/>
      <c r="CR33" s="8"/>
    </row>
    <row r="34" spans="2:96" ht="15.75" hidden="1" x14ac:dyDescent="0.3">
      <c r="B34" s="7" t="s">
        <v>43</v>
      </c>
      <c r="C34" s="8"/>
      <c r="D34" s="7"/>
      <c r="E34" s="7"/>
      <c r="F34" s="7"/>
      <c r="G34" s="8"/>
      <c r="H34" s="7"/>
      <c r="I34" s="7"/>
      <c r="J34" s="7"/>
      <c r="K34" s="8"/>
      <c r="L34" s="7"/>
      <c r="M34" s="7"/>
      <c r="N34" s="7"/>
      <c r="O34" s="8"/>
      <c r="P34" s="7"/>
      <c r="Q34" s="7"/>
      <c r="R34" s="7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>
        <v>2.0085682911780007</v>
      </c>
      <c r="AZ34" s="8">
        <v>2.2999999999999998</v>
      </c>
      <c r="BA34" s="8">
        <v>2.8</v>
      </c>
      <c r="BB34" s="8">
        <v>2.4</v>
      </c>
      <c r="BC34" s="8">
        <v>3.08529668395997</v>
      </c>
      <c r="BD34" s="8">
        <v>2.8984705785718941</v>
      </c>
      <c r="BE34" s="8">
        <v>2.9</v>
      </c>
      <c r="BF34" s="8">
        <v>2.2000000000000002</v>
      </c>
      <c r="BG34" s="8">
        <v>1.7</v>
      </c>
      <c r="BH34" s="8">
        <v>2</v>
      </c>
      <c r="BI34" s="8">
        <v>2.2288937707929701</v>
      </c>
      <c r="BJ34" s="8">
        <v>2.2999999999999998</v>
      </c>
      <c r="BK34" s="8">
        <v>1.9</v>
      </c>
      <c r="BL34" s="8">
        <v>2.2000000000000002</v>
      </c>
      <c r="BM34" s="8">
        <v>2.4</v>
      </c>
      <c r="BN34" s="8">
        <v>2.8</v>
      </c>
      <c r="BO34" s="8">
        <v>2.7</v>
      </c>
      <c r="BP34" s="8">
        <v>2.526037258614001</v>
      </c>
      <c r="BQ34" s="8">
        <v>3.641</v>
      </c>
      <c r="BR34" s="8">
        <v>3.630871</v>
      </c>
      <c r="BS34" s="8">
        <v>3.7</v>
      </c>
      <c r="BT34" s="8">
        <v>2.6592052685881677</v>
      </c>
      <c r="BU34" s="8">
        <v>3.7</v>
      </c>
      <c r="BV34" s="8">
        <v>3.63</v>
      </c>
      <c r="BW34" s="8">
        <v>3.7</v>
      </c>
      <c r="BX34" s="8">
        <v>3.6</v>
      </c>
      <c r="BY34" s="8">
        <v>3.5</v>
      </c>
      <c r="BZ34" s="8">
        <v>3.5</v>
      </c>
      <c r="CA34" s="8">
        <v>3.4</v>
      </c>
      <c r="CB34" s="8">
        <v>2.9</v>
      </c>
      <c r="CC34" s="8">
        <v>3.4</v>
      </c>
      <c r="CD34" s="8">
        <v>3.3</v>
      </c>
      <c r="CE34" s="8">
        <v>1.5</v>
      </c>
      <c r="CF34" s="8">
        <v>1.2</v>
      </c>
      <c r="CG34" s="8">
        <v>1.8</v>
      </c>
      <c r="CH34" s="8">
        <v>2.4</v>
      </c>
      <c r="CI34" s="8"/>
      <c r="CJ34" s="8"/>
      <c r="CK34" s="8"/>
      <c r="CL34" s="8"/>
      <c r="CM34" s="8"/>
      <c r="CN34" s="8"/>
      <c r="CO34" s="8"/>
      <c r="CP34" s="8"/>
      <c r="CQ34" s="8"/>
      <c r="CR34" s="8"/>
    </row>
    <row r="35" spans="2:96" ht="15.75" hidden="1" x14ac:dyDescent="0.3">
      <c r="B35" s="7" t="s">
        <v>44</v>
      </c>
      <c r="C35" s="8"/>
      <c r="D35" s="7"/>
      <c r="E35" s="7"/>
      <c r="F35" s="7"/>
      <c r="G35" s="8"/>
      <c r="H35" s="7"/>
      <c r="I35" s="7"/>
      <c r="J35" s="7"/>
      <c r="K35" s="8"/>
      <c r="L35" s="7"/>
      <c r="M35" s="7"/>
      <c r="N35" s="7"/>
      <c r="O35" s="8"/>
      <c r="P35" s="7"/>
      <c r="Q35" s="7"/>
      <c r="R35" s="7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>
        <v>0.63758951882600023</v>
      </c>
      <c r="AZ35" s="8">
        <v>0.6</v>
      </c>
      <c r="BA35" s="8">
        <v>0.7</v>
      </c>
      <c r="BB35" s="8">
        <v>0.7</v>
      </c>
      <c r="BC35" s="8">
        <v>0.35067760137200021</v>
      </c>
      <c r="BD35" s="8">
        <v>0.50178030569897658</v>
      </c>
      <c r="BE35" s="8">
        <v>0.8</v>
      </c>
      <c r="BF35" s="8">
        <v>0.80047555919833036</v>
      </c>
      <c r="BG35" s="8">
        <v>0.5</v>
      </c>
      <c r="BH35" s="8">
        <v>0.5</v>
      </c>
      <c r="BI35" s="8">
        <v>0.50580000000000003</v>
      </c>
      <c r="BJ35" s="8">
        <v>0.4</v>
      </c>
      <c r="BK35" s="8">
        <v>0.4</v>
      </c>
      <c r="BL35" s="8">
        <v>0.5</v>
      </c>
      <c r="BM35" s="8">
        <v>0.7</v>
      </c>
      <c r="BN35" s="8">
        <v>0.7</v>
      </c>
      <c r="BO35" s="8">
        <v>0.7</v>
      </c>
      <c r="BP35" s="8">
        <v>0.65674433191399961</v>
      </c>
      <c r="BQ35" s="8">
        <v>0.75700000000000001</v>
      </c>
      <c r="BR35" s="8">
        <v>0.85863599999999995</v>
      </c>
      <c r="BS35" s="8">
        <v>0.8</v>
      </c>
      <c r="BT35" s="8">
        <v>0.24713264359499973</v>
      </c>
      <c r="BU35" s="8">
        <v>0.6</v>
      </c>
      <c r="BV35" s="8">
        <v>0.38</v>
      </c>
      <c r="BW35" s="8">
        <v>0.5</v>
      </c>
      <c r="BX35" s="8">
        <v>0.3</v>
      </c>
      <c r="BY35" s="8">
        <v>0.3</v>
      </c>
      <c r="BZ35" s="8">
        <v>0.5</v>
      </c>
      <c r="CA35" s="8">
        <v>0.4</v>
      </c>
      <c r="CB35" s="8">
        <v>0.6</v>
      </c>
      <c r="CC35" s="8">
        <v>0.1</v>
      </c>
      <c r="CD35" s="8">
        <v>0.2</v>
      </c>
      <c r="CE35" s="8">
        <v>0.1</v>
      </c>
      <c r="CF35" s="8">
        <v>0.1</v>
      </c>
      <c r="CG35" s="8">
        <v>0.2</v>
      </c>
      <c r="CH35" s="8">
        <v>0.2</v>
      </c>
      <c r="CI35" s="8"/>
      <c r="CJ35" s="8"/>
      <c r="CK35" s="8"/>
      <c r="CL35" s="8"/>
      <c r="CM35" s="8"/>
      <c r="CN35" s="8"/>
      <c r="CO35" s="8"/>
      <c r="CP35" s="8"/>
      <c r="CQ35" s="8"/>
      <c r="CR35" s="8"/>
    </row>
    <row r="36" spans="2:96" ht="15.75" hidden="1" x14ac:dyDescent="0.3">
      <c r="B36" s="7" t="s">
        <v>45</v>
      </c>
      <c r="C36" s="8"/>
      <c r="D36" s="7"/>
      <c r="E36" s="7"/>
      <c r="F36" s="7"/>
      <c r="G36" s="8"/>
      <c r="H36" s="7"/>
      <c r="I36" s="7"/>
      <c r="J36" s="7"/>
      <c r="K36" s="8"/>
      <c r="L36" s="7"/>
      <c r="M36" s="7"/>
      <c r="N36" s="7"/>
      <c r="O36" s="8"/>
      <c r="P36" s="7"/>
      <c r="Q36" s="7"/>
      <c r="R36" s="7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>
        <v>1.559832698369001</v>
      </c>
      <c r="AZ36" s="8">
        <v>1.4</v>
      </c>
      <c r="BA36" s="8">
        <v>1.5</v>
      </c>
      <c r="BB36" s="8">
        <v>2.2000000000000002</v>
      </c>
      <c r="BC36" s="8">
        <v>1.2278139957288998</v>
      </c>
      <c r="BD36" s="8">
        <v>1.1851993362418971</v>
      </c>
      <c r="BE36" s="8">
        <v>1.1000000000000001</v>
      </c>
      <c r="BF36" s="8">
        <v>1.5794744431410828</v>
      </c>
      <c r="BG36" s="8">
        <v>0.7</v>
      </c>
      <c r="BH36" s="8">
        <v>1.2</v>
      </c>
      <c r="BI36" s="8">
        <v>1.1844600000000001</v>
      </c>
      <c r="BJ36" s="8">
        <v>2.2999999999999998</v>
      </c>
      <c r="BK36" s="8">
        <v>2.7</v>
      </c>
      <c r="BL36" s="8">
        <v>3.4</v>
      </c>
      <c r="BM36" s="8">
        <v>3.4</v>
      </c>
      <c r="BN36" s="8">
        <v>4</v>
      </c>
      <c r="BO36" s="8">
        <v>3.9</v>
      </c>
      <c r="BP36" s="8">
        <v>3.2813179810970006</v>
      </c>
      <c r="BQ36" s="8">
        <v>4.5169999999999995</v>
      </c>
      <c r="BR36" s="8">
        <v>5.0137710000000002</v>
      </c>
      <c r="BS36" s="8">
        <v>5</v>
      </c>
      <c r="BT36" s="8">
        <v>4.4094607088839313</v>
      </c>
      <c r="BU36" s="8">
        <v>4.7</v>
      </c>
      <c r="BV36" s="8">
        <v>4.57</v>
      </c>
      <c r="BW36" s="8">
        <v>4.4000000000000004</v>
      </c>
      <c r="BX36" s="8">
        <v>3.7</v>
      </c>
      <c r="BY36" s="8">
        <v>4.9000000000000004</v>
      </c>
      <c r="BZ36" s="8">
        <v>3.9</v>
      </c>
      <c r="CA36" s="8">
        <v>3.2</v>
      </c>
      <c r="CB36" s="8">
        <v>2.2999999999999998</v>
      </c>
      <c r="CC36" s="8">
        <v>1.9</v>
      </c>
      <c r="CD36" s="8">
        <v>1.4</v>
      </c>
      <c r="CE36" s="8">
        <v>0.6</v>
      </c>
      <c r="CF36" s="8">
        <v>0.4</v>
      </c>
      <c r="CG36" s="8">
        <v>0.6</v>
      </c>
      <c r="CH36" s="8">
        <v>0.7</v>
      </c>
      <c r="CI36" s="8"/>
      <c r="CJ36" s="8"/>
      <c r="CK36" s="8"/>
      <c r="CL36" s="8"/>
      <c r="CM36" s="8"/>
      <c r="CN36" s="8"/>
      <c r="CO36" s="8"/>
      <c r="CP36" s="8"/>
      <c r="CQ36" s="8"/>
      <c r="CR36" s="8"/>
    </row>
    <row r="37" spans="2:96" ht="15.75" hidden="1" x14ac:dyDescent="0.3">
      <c r="B37" s="9" t="s">
        <v>46</v>
      </c>
      <c r="C37" s="10"/>
      <c r="D37" s="9"/>
      <c r="E37" s="9"/>
      <c r="F37" s="9"/>
      <c r="G37" s="10"/>
      <c r="H37" s="9"/>
      <c r="I37" s="9"/>
      <c r="J37" s="9"/>
      <c r="K37" s="10"/>
      <c r="L37" s="9"/>
      <c r="M37" s="9"/>
      <c r="N37" s="9"/>
      <c r="O37" s="10"/>
      <c r="P37" s="9"/>
      <c r="Q37" s="9"/>
      <c r="R37" s="9"/>
      <c r="S37" s="10">
        <f t="shared" ref="S37" si="114">+SUM(S33:S36)</f>
        <v>0</v>
      </c>
      <c r="T37" s="10">
        <f t="shared" ref="T37" si="115">+SUM(T33:T36)</f>
        <v>0</v>
      </c>
      <c r="U37" s="10">
        <f t="shared" ref="U37" si="116">+SUM(U33:U36)</f>
        <v>0</v>
      </c>
      <c r="V37" s="10">
        <f t="shared" ref="V37" si="117">+SUM(V33:V36)</f>
        <v>0</v>
      </c>
      <c r="W37" s="10">
        <f t="shared" ref="W37" si="118">+SUM(W33:W36)</f>
        <v>0</v>
      </c>
      <c r="X37" s="10">
        <f t="shared" ref="X37" si="119">+SUM(X33:X36)</f>
        <v>0</v>
      </c>
      <c r="Y37" s="10">
        <f t="shared" ref="Y37" si="120">+SUM(Y33:Y36)</f>
        <v>0</v>
      </c>
      <c r="Z37" s="10">
        <f t="shared" ref="Z37" si="121">+SUM(Z33:Z36)</f>
        <v>0</v>
      </c>
      <c r="AA37" s="10">
        <f t="shared" ref="AA37" si="122">+SUM(AA33:AA36)</f>
        <v>0</v>
      </c>
      <c r="AB37" s="10">
        <f t="shared" ref="AB37" si="123">+SUM(AB33:AB36)</f>
        <v>0</v>
      </c>
      <c r="AC37" s="10">
        <f t="shared" ref="AC37" si="124">+SUM(AC33:AC36)</f>
        <v>0</v>
      </c>
      <c r="AD37" s="10">
        <f t="shared" ref="AD37" si="125">+SUM(AD33:AD36)</f>
        <v>0</v>
      </c>
      <c r="AE37" s="10">
        <f t="shared" ref="AE37" si="126">+SUM(AE33:AE36)</f>
        <v>0</v>
      </c>
      <c r="AF37" s="10">
        <f t="shared" ref="AF37" si="127">+SUM(AF33:AF36)</f>
        <v>0</v>
      </c>
      <c r="AG37" s="10">
        <f t="shared" ref="AG37" si="128">+SUM(AG33:AG36)</f>
        <v>0</v>
      </c>
      <c r="AH37" s="10">
        <f t="shared" ref="AH37" si="129">+SUM(AH33:AH36)</f>
        <v>0</v>
      </c>
      <c r="AI37" s="10">
        <f t="shared" ref="AI37" si="130">+SUM(AI33:AI36)</f>
        <v>0</v>
      </c>
      <c r="AJ37" s="10">
        <f t="shared" ref="AJ37" si="131">+SUM(AJ33:AJ36)</f>
        <v>0</v>
      </c>
      <c r="AK37" s="10">
        <f t="shared" ref="AK37" si="132">+SUM(AK33:AK36)</f>
        <v>0</v>
      </c>
      <c r="AL37" s="10">
        <f t="shared" ref="AL37" si="133">+SUM(AL33:AL36)</f>
        <v>0</v>
      </c>
      <c r="AM37" s="10">
        <f t="shared" ref="AM37" si="134">+SUM(AM33:AM36)</f>
        <v>0</v>
      </c>
      <c r="AN37" s="10">
        <f t="shared" ref="AN37" si="135">+SUM(AN33:AN36)</f>
        <v>0</v>
      </c>
      <c r="AO37" s="10">
        <f t="shared" ref="AO37" si="136">+SUM(AO33:AO36)</f>
        <v>0</v>
      </c>
      <c r="AP37" s="10">
        <f t="shared" ref="AP37" si="137">+SUM(AP33:AP36)</f>
        <v>0</v>
      </c>
      <c r="AQ37" s="10">
        <f t="shared" ref="AQ37:AX37" si="138">+SUM(AQ33:AQ36)</f>
        <v>0</v>
      </c>
      <c r="AR37" s="10">
        <f t="shared" si="138"/>
        <v>0</v>
      </c>
      <c r="AS37" s="10">
        <f t="shared" si="138"/>
        <v>0</v>
      </c>
      <c r="AT37" s="10">
        <f t="shared" si="138"/>
        <v>0</v>
      </c>
      <c r="AU37" s="10">
        <f t="shared" si="138"/>
        <v>0</v>
      </c>
      <c r="AV37" s="10">
        <f t="shared" si="138"/>
        <v>0</v>
      </c>
      <c r="AW37" s="10">
        <f t="shared" si="138"/>
        <v>0</v>
      </c>
      <c r="AX37" s="10">
        <f t="shared" si="138"/>
        <v>0</v>
      </c>
      <c r="AY37" s="10">
        <v>53.179835520044001</v>
      </c>
      <c r="AZ37" s="10">
        <v>54.9</v>
      </c>
      <c r="BA37" s="10">
        <v>55.7</v>
      </c>
      <c r="BB37" s="10">
        <v>61.566445472230498</v>
      </c>
      <c r="BC37" s="10">
        <v>54.269992080481153</v>
      </c>
      <c r="BD37" s="10">
        <v>50.769004155560872</v>
      </c>
      <c r="BE37" s="10">
        <v>52.9</v>
      </c>
      <c r="BF37" s="10">
        <v>53.179950002339417</v>
      </c>
      <c r="BG37" s="10">
        <v>38.5</v>
      </c>
      <c r="BH37" s="10">
        <v>46.1</v>
      </c>
      <c r="BI37" s="10">
        <v>51.069153770792973</v>
      </c>
      <c r="BJ37" s="10">
        <v>54.099999999999994</v>
      </c>
      <c r="BK37" s="10">
        <v>48.9</v>
      </c>
      <c r="BL37" s="10">
        <v>49.2</v>
      </c>
      <c r="BM37" s="10">
        <v>52.3</v>
      </c>
      <c r="BN37" s="10">
        <v>57.3</v>
      </c>
      <c r="BO37" s="10">
        <v>54.400000000000006</v>
      </c>
      <c r="BP37" s="10">
        <v>53.588453755221998</v>
      </c>
      <c r="BQ37" s="10">
        <v>60.850999999999999</v>
      </c>
      <c r="BR37" s="10">
        <v>54.03</v>
      </c>
      <c r="BS37" s="10">
        <v>60.3</v>
      </c>
      <c r="BT37" s="10">
        <v>57.218875621067106</v>
      </c>
      <c r="BU37" s="10">
        <v>62.8</v>
      </c>
      <c r="BV37" s="10">
        <v>60.74</v>
      </c>
      <c r="BW37" s="10">
        <f t="shared" ref="BW37:CC37" si="139">+SUM(BW33:BW36)</f>
        <v>61.6</v>
      </c>
      <c r="BX37" s="10">
        <f t="shared" si="139"/>
        <v>57.2</v>
      </c>
      <c r="BY37" s="10">
        <f t="shared" si="139"/>
        <v>60.599999999999994</v>
      </c>
      <c r="BZ37" s="10">
        <f t="shared" si="139"/>
        <v>56.4</v>
      </c>
      <c r="CA37" s="10">
        <f t="shared" si="139"/>
        <v>50.7</v>
      </c>
      <c r="CB37" s="10">
        <f t="shared" si="139"/>
        <v>33.6</v>
      </c>
      <c r="CC37" s="10">
        <f t="shared" si="139"/>
        <v>35.299999999999997</v>
      </c>
      <c r="CD37" s="10">
        <f>+SUM(CD33:CD36)</f>
        <v>23.5</v>
      </c>
      <c r="CE37" s="10">
        <f t="shared" ref="CE37:CO37" si="140">+SUM(CE33:CE36)</f>
        <v>12.7</v>
      </c>
      <c r="CF37" s="10">
        <f t="shared" si="140"/>
        <v>13.299999999999999</v>
      </c>
      <c r="CG37" s="10">
        <f t="shared" si="140"/>
        <v>18.8</v>
      </c>
      <c r="CH37" s="10">
        <f t="shared" si="140"/>
        <v>19.499999999999996</v>
      </c>
      <c r="CI37" s="10">
        <f t="shared" si="140"/>
        <v>0</v>
      </c>
      <c r="CJ37" s="10">
        <f t="shared" si="140"/>
        <v>0</v>
      </c>
      <c r="CK37" s="10">
        <f t="shared" si="140"/>
        <v>0</v>
      </c>
      <c r="CL37" s="10">
        <f t="shared" si="140"/>
        <v>0</v>
      </c>
      <c r="CM37" s="10">
        <f t="shared" si="140"/>
        <v>0</v>
      </c>
      <c r="CN37" s="10">
        <f t="shared" si="140"/>
        <v>0</v>
      </c>
      <c r="CO37" s="10">
        <f t="shared" si="140"/>
        <v>0</v>
      </c>
      <c r="CP37" s="10">
        <f t="shared" ref="CP37:CQ37" si="141">+SUM(CP33:CP36)</f>
        <v>0</v>
      </c>
      <c r="CQ37" s="10">
        <f t="shared" si="141"/>
        <v>0</v>
      </c>
      <c r="CR37" s="10"/>
    </row>
    <row r="38" spans="2:96" ht="15.75" x14ac:dyDescent="0.3">
      <c r="B38" s="11"/>
      <c r="C38" s="8"/>
      <c r="D38" s="11"/>
      <c r="E38" s="11"/>
      <c r="F38" s="11"/>
      <c r="G38" s="8"/>
      <c r="H38" s="11"/>
      <c r="I38" s="11"/>
      <c r="J38" s="11"/>
      <c r="K38" s="8"/>
      <c r="L38" s="11"/>
      <c r="M38" s="11"/>
      <c r="N38" s="11"/>
      <c r="O38" s="8"/>
      <c r="P38" s="11"/>
      <c r="Q38" s="11"/>
      <c r="R38" s="11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</row>
    <row r="39" spans="2:96" ht="16.5" thickBot="1" x14ac:dyDescent="0.35">
      <c r="B39" s="5" t="s">
        <v>51</v>
      </c>
      <c r="C39" s="12"/>
      <c r="D39" s="5"/>
      <c r="E39" s="5"/>
      <c r="F39" s="5"/>
      <c r="G39" s="12"/>
      <c r="H39" s="5"/>
      <c r="I39" s="5"/>
      <c r="J39" s="5"/>
      <c r="K39" s="12"/>
      <c r="L39" s="5"/>
      <c r="M39" s="5"/>
      <c r="N39" s="5"/>
      <c r="O39" s="12"/>
      <c r="P39" s="5"/>
      <c r="Q39" s="5"/>
      <c r="R39" s="5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</row>
    <row r="40" spans="2:96" ht="15.75" x14ac:dyDescent="0.3">
      <c r="B40" s="7" t="s">
        <v>42</v>
      </c>
      <c r="C40" s="8"/>
      <c r="D40" s="7"/>
      <c r="E40" s="7"/>
      <c r="F40" s="7"/>
      <c r="G40" s="8"/>
      <c r="H40" s="7"/>
      <c r="I40" s="7"/>
      <c r="J40" s="7"/>
      <c r="K40" s="8"/>
      <c r="L40" s="7"/>
      <c r="M40" s="7"/>
      <c r="N40" s="7"/>
      <c r="O40" s="8"/>
      <c r="P40" s="7"/>
      <c r="Q40" s="7"/>
      <c r="R40" s="7"/>
      <c r="S40" s="8"/>
      <c r="T40" s="8"/>
      <c r="U40" s="8"/>
      <c r="V40" s="8"/>
      <c r="W40" s="8"/>
      <c r="X40" s="8">
        <f>15.5+7.5</f>
        <v>23</v>
      </c>
      <c r="Y40" s="8">
        <f>19.3+7.4</f>
        <v>26.700000000000003</v>
      </c>
      <c r="Z40" s="8">
        <f>25.6+9.8</f>
        <v>35.400000000000006</v>
      </c>
      <c r="AA40" s="8">
        <f>22.1+9</f>
        <v>31.1</v>
      </c>
      <c r="AB40" s="8">
        <f>19.7+7</f>
        <v>26.7</v>
      </c>
      <c r="AC40" s="8">
        <f>20.9+7.4</f>
        <v>28.299999999999997</v>
      </c>
      <c r="AD40" s="8">
        <f>27.8+11.2</f>
        <v>39</v>
      </c>
      <c r="AE40" s="8">
        <f>25.3+11.4</f>
        <v>36.700000000000003</v>
      </c>
      <c r="AF40" s="8">
        <f>21.6+9.3</f>
        <v>30.900000000000002</v>
      </c>
      <c r="AG40" s="8">
        <f>23.6+9.9</f>
        <v>33.5</v>
      </c>
      <c r="AH40" s="8">
        <f>27.7+13.5</f>
        <v>41.2</v>
      </c>
      <c r="AI40" s="8">
        <v>38.299999999999997</v>
      </c>
      <c r="AJ40" s="8">
        <v>31.1</v>
      </c>
      <c r="AK40" s="8">
        <v>33.200000000000003</v>
      </c>
      <c r="AL40" s="8">
        <v>43.4</v>
      </c>
      <c r="AM40" s="8">
        <v>39.9</v>
      </c>
      <c r="AN40" s="8">
        <v>35.700000000000003</v>
      </c>
      <c r="AO40" s="8">
        <v>37.6</v>
      </c>
      <c r="AP40" s="8">
        <v>46</v>
      </c>
      <c r="AQ40" s="8">
        <v>44.5</v>
      </c>
      <c r="AR40" s="8">
        <v>36.200000000000003</v>
      </c>
      <c r="AS40" s="8">
        <v>39.4</v>
      </c>
      <c r="AT40" s="8">
        <v>52.6</v>
      </c>
      <c r="AU40" s="8">
        <v>45.7</v>
      </c>
      <c r="AV40" s="8">
        <v>38.200000000000003</v>
      </c>
      <c r="AW40" s="8">
        <v>40.299999999999997</v>
      </c>
      <c r="AX40" s="8">
        <v>52.5</v>
      </c>
      <c r="AY40" s="8">
        <v>42.860443543999999</v>
      </c>
      <c r="AZ40" s="8">
        <v>39.200000000000003</v>
      </c>
      <c r="BA40" s="8">
        <v>39.4</v>
      </c>
      <c r="BB40" s="8">
        <v>48.8</v>
      </c>
      <c r="BC40" s="8">
        <v>42.206449590000005</v>
      </c>
      <c r="BD40" s="8">
        <v>38</v>
      </c>
      <c r="BE40" s="8">
        <v>40.200000000000003</v>
      </c>
      <c r="BF40" s="8">
        <v>51.5</v>
      </c>
      <c r="BG40" s="8">
        <v>48.2</v>
      </c>
      <c r="BH40" s="8">
        <v>40.799999999999997</v>
      </c>
      <c r="BI40" s="8">
        <v>44.32</v>
      </c>
      <c r="BJ40" s="8">
        <v>56</v>
      </c>
      <c r="BK40" s="8">
        <v>52.8</v>
      </c>
      <c r="BL40" s="8">
        <v>42.1</v>
      </c>
      <c r="BM40" s="8">
        <v>44.7</v>
      </c>
      <c r="BN40" s="8">
        <v>54.3</v>
      </c>
      <c r="BO40" s="8">
        <v>51.6</v>
      </c>
      <c r="BP40" s="8">
        <v>42.848006170000005</v>
      </c>
      <c r="BQ40" s="8">
        <v>47.817</v>
      </c>
      <c r="BR40" s="8">
        <v>58.531882000000003</v>
      </c>
      <c r="BS40" s="8">
        <v>50.5</v>
      </c>
      <c r="BT40" s="8">
        <v>41.748815</v>
      </c>
      <c r="BU40" s="8">
        <v>46.7</v>
      </c>
      <c r="BV40" s="8">
        <v>56.67</v>
      </c>
      <c r="BW40" s="8">
        <v>50</v>
      </c>
      <c r="BX40" s="8">
        <v>44.8</v>
      </c>
      <c r="BY40" s="8">
        <v>46.7</v>
      </c>
      <c r="BZ40" s="8">
        <v>53.7</v>
      </c>
      <c r="CA40" s="8">
        <v>44.9</v>
      </c>
      <c r="CB40" s="8">
        <v>37.9</v>
      </c>
      <c r="CC40" s="8">
        <v>37</v>
      </c>
      <c r="CD40" s="8">
        <v>48.8</v>
      </c>
      <c r="CE40" s="8">
        <v>41.7</v>
      </c>
      <c r="CF40" s="8">
        <v>37.6</v>
      </c>
      <c r="CG40" s="8">
        <v>37.6</v>
      </c>
      <c r="CH40" s="8">
        <v>49.4</v>
      </c>
      <c r="CI40" s="8">
        <v>40.799999999999997</v>
      </c>
      <c r="CJ40" s="8">
        <v>31</v>
      </c>
      <c r="CK40" s="8">
        <v>34.1</v>
      </c>
      <c r="CL40" s="8">
        <v>35</v>
      </c>
      <c r="CM40" s="8">
        <v>27.4</v>
      </c>
      <c r="CN40" s="8">
        <v>25.5</v>
      </c>
      <c r="CO40" s="8">
        <v>26.7</v>
      </c>
      <c r="CP40" s="8">
        <v>31.8</v>
      </c>
      <c r="CQ40" s="8">
        <v>27.38</v>
      </c>
      <c r="CR40" s="8">
        <v>19.7</v>
      </c>
    </row>
    <row r="41" spans="2:96" ht="15.75" x14ac:dyDescent="0.3">
      <c r="B41" s="7" t="s">
        <v>43</v>
      </c>
      <c r="C41" s="8"/>
      <c r="D41" s="7"/>
      <c r="E41" s="7"/>
      <c r="F41" s="7"/>
      <c r="G41" s="8"/>
      <c r="H41" s="7"/>
      <c r="I41" s="7"/>
      <c r="J41" s="7"/>
      <c r="K41" s="8"/>
      <c r="L41" s="7"/>
      <c r="M41" s="7"/>
      <c r="N41" s="7"/>
      <c r="O41" s="8"/>
      <c r="P41" s="7"/>
      <c r="Q41" s="7"/>
      <c r="R41" s="7"/>
      <c r="S41" s="8"/>
      <c r="T41" s="8"/>
      <c r="U41" s="8"/>
      <c r="V41" s="8"/>
      <c r="W41" s="8"/>
      <c r="X41" s="8">
        <v>0.3</v>
      </c>
      <c r="Y41" s="8">
        <v>0.3</v>
      </c>
      <c r="Z41" s="8">
        <v>0.4</v>
      </c>
      <c r="AA41" s="8">
        <v>0.4</v>
      </c>
      <c r="AB41" s="8">
        <v>0.3</v>
      </c>
      <c r="AC41" s="8">
        <v>0.2</v>
      </c>
      <c r="AD41" s="8">
        <v>0.3</v>
      </c>
      <c r="AE41" s="8">
        <v>0.3</v>
      </c>
      <c r="AF41" s="8">
        <v>0.3</v>
      </c>
      <c r="AG41" s="8">
        <v>0.3</v>
      </c>
      <c r="AH41" s="8">
        <v>0.3</v>
      </c>
      <c r="AI41" s="8">
        <v>0.5</v>
      </c>
      <c r="AJ41" s="8">
        <v>0.6</v>
      </c>
      <c r="AK41" s="8">
        <v>0.7</v>
      </c>
      <c r="AL41" s="8">
        <v>0.7</v>
      </c>
      <c r="AM41" s="8">
        <v>0.6</v>
      </c>
      <c r="AN41" s="8">
        <v>0.5</v>
      </c>
      <c r="AO41" s="8">
        <v>0.6</v>
      </c>
      <c r="AP41" s="8">
        <v>0.4</v>
      </c>
      <c r="AQ41" s="8">
        <v>0.1</v>
      </c>
      <c r="AR41" s="8">
        <v>0.2</v>
      </c>
      <c r="AS41" s="8">
        <v>0.3</v>
      </c>
      <c r="AT41" s="8">
        <v>0.7</v>
      </c>
      <c r="AU41" s="8">
        <v>0.6</v>
      </c>
      <c r="AV41" s="8">
        <v>0.6</v>
      </c>
      <c r="AW41" s="8">
        <v>0.6</v>
      </c>
      <c r="AX41" s="8">
        <v>0.6</v>
      </c>
      <c r="AY41" s="8">
        <v>0.44443903700000004</v>
      </c>
      <c r="AZ41" s="8">
        <v>0.4</v>
      </c>
      <c r="BA41" s="8">
        <v>0.4</v>
      </c>
      <c r="BB41" s="8">
        <v>0.4</v>
      </c>
      <c r="BC41" s="8">
        <v>0.32119337999999997</v>
      </c>
      <c r="BD41" s="8">
        <v>0.27717340000000007</v>
      </c>
      <c r="BE41" s="8">
        <v>0.3</v>
      </c>
      <c r="BF41" s="8">
        <v>0.33037976000000002</v>
      </c>
      <c r="BG41" s="8">
        <v>3.3</v>
      </c>
      <c r="BH41" s="8">
        <v>2.4</v>
      </c>
      <c r="BI41" s="8">
        <v>2.66</v>
      </c>
      <c r="BJ41" s="8">
        <v>3.6</v>
      </c>
      <c r="BK41" s="8">
        <v>3.8</v>
      </c>
      <c r="BL41" s="8">
        <v>2.6</v>
      </c>
      <c r="BM41" s="8">
        <v>2.5</v>
      </c>
      <c r="BN41" s="8">
        <v>4.3</v>
      </c>
      <c r="BO41" s="8">
        <v>4.2</v>
      </c>
      <c r="BP41" s="8">
        <v>3.2699037300000002</v>
      </c>
      <c r="BQ41" s="8">
        <v>3.492</v>
      </c>
      <c r="BR41" s="8">
        <v>4.8968319999999999</v>
      </c>
      <c r="BS41" s="8">
        <v>4.4000000000000004</v>
      </c>
      <c r="BT41" s="8">
        <v>3.5108869115595707</v>
      </c>
      <c r="BU41" s="8">
        <v>4.3</v>
      </c>
      <c r="BV41" s="8">
        <v>6.38</v>
      </c>
      <c r="BW41" s="8">
        <v>5.8</v>
      </c>
      <c r="BX41" s="8">
        <v>4.8</v>
      </c>
      <c r="BY41" s="8">
        <v>5.2</v>
      </c>
      <c r="BZ41" s="8">
        <v>6.8</v>
      </c>
      <c r="CA41" s="8">
        <v>7.3</v>
      </c>
      <c r="CB41" s="8">
        <v>5.3</v>
      </c>
      <c r="CC41" s="8">
        <v>4.3</v>
      </c>
      <c r="CD41" s="8">
        <v>6.3</v>
      </c>
      <c r="CE41" s="8">
        <v>5.8</v>
      </c>
      <c r="CF41" s="8">
        <v>4.5999999999999996</v>
      </c>
      <c r="CG41" s="8">
        <v>4.5999999999999996</v>
      </c>
      <c r="CH41" s="8">
        <v>5.4</v>
      </c>
      <c r="CI41" s="8">
        <v>5.3</v>
      </c>
      <c r="CJ41" s="8">
        <v>3.6</v>
      </c>
      <c r="CK41" s="8">
        <v>3.9</v>
      </c>
      <c r="CL41" s="8">
        <v>4.5999999999999996</v>
      </c>
      <c r="CM41" s="8">
        <v>3.8</v>
      </c>
      <c r="CN41" s="8">
        <v>3.1</v>
      </c>
      <c r="CO41" s="8">
        <v>3.2</v>
      </c>
      <c r="CP41" s="8">
        <v>4.0999999999999996</v>
      </c>
      <c r="CQ41" s="8">
        <v>3.76</v>
      </c>
      <c r="CR41" s="8">
        <v>1.2</v>
      </c>
    </row>
    <row r="42" spans="2:96" ht="15.75" x14ac:dyDescent="0.3">
      <c r="B42" s="7" t="s">
        <v>44</v>
      </c>
      <c r="C42" s="8"/>
      <c r="D42" s="7"/>
      <c r="E42" s="7"/>
      <c r="F42" s="7"/>
      <c r="G42" s="8"/>
      <c r="H42" s="7"/>
      <c r="I42" s="7"/>
      <c r="J42" s="7"/>
      <c r="K42" s="8"/>
      <c r="L42" s="7"/>
      <c r="M42" s="7"/>
      <c r="N42" s="7"/>
      <c r="O42" s="8"/>
      <c r="P42" s="7"/>
      <c r="Q42" s="7"/>
      <c r="R42" s="7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>
        <v>0</v>
      </c>
      <c r="AR42" s="8">
        <v>0</v>
      </c>
      <c r="AS42" s="8">
        <v>0</v>
      </c>
      <c r="AT42" s="8"/>
      <c r="AU42" s="8">
        <v>0</v>
      </c>
      <c r="AV42" s="8">
        <v>0</v>
      </c>
      <c r="AW42" s="8">
        <v>0</v>
      </c>
      <c r="AX42" s="8"/>
      <c r="AY42" s="8">
        <v>0.155237981</v>
      </c>
      <c r="AZ42" s="8">
        <v>0.1</v>
      </c>
      <c r="BA42" s="8">
        <v>0.2</v>
      </c>
      <c r="BB42" s="8">
        <v>0.2</v>
      </c>
      <c r="BC42" s="8">
        <v>0.29146848000000003</v>
      </c>
      <c r="BD42" s="8">
        <v>0.20816342999999998</v>
      </c>
      <c r="BE42" s="8">
        <v>0.2</v>
      </c>
      <c r="BF42" s="8">
        <v>0.30054002000000002</v>
      </c>
      <c r="BG42" s="8">
        <v>0.2</v>
      </c>
      <c r="BH42" s="8">
        <v>0.2</v>
      </c>
      <c r="BI42" s="8">
        <v>0.156</v>
      </c>
      <c r="BJ42" s="8">
        <v>0.2</v>
      </c>
      <c r="BK42" s="8">
        <v>0.2</v>
      </c>
      <c r="BL42" s="8">
        <v>0.2</v>
      </c>
      <c r="BM42" s="8">
        <v>0.2</v>
      </c>
      <c r="BN42" s="8">
        <v>0.1</v>
      </c>
      <c r="BO42" s="8">
        <v>0.1</v>
      </c>
      <c r="BP42" s="8">
        <v>9.9046959999999989E-2</v>
      </c>
      <c r="BQ42" s="8">
        <v>0.115</v>
      </c>
      <c r="BR42" s="8">
        <v>0.16722300000000001</v>
      </c>
      <c r="BS42" s="8">
        <v>0.1</v>
      </c>
      <c r="BT42" s="8">
        <v>0.12303732157599999</v>
      </c>
      <c r="BU42" s="8">
        <v>0.2</v>
      </c>
      <c r="BV42" s="8">
        <v>0.38</v>
      </c>
      <c r="BW42" s="8">
        <v>0.5</v>
      </c>
      <c r="BX42" s="8">
        <v>0.4</v>
      </c>
      <c r="BY42" s="8">
        <v>0.5</v>
      </c>
      <c r="BZ42" s="8">
        <v>0.9</v>
      </c>
      <c r="CA42" s="8">
        <v>1</v>
      </c>
      <c r="CB42" s="8">
        <v>1</v>
      </c>
      <c r="CC42" s="8">
        <v>0.5</v>
      </c>
      <c r="CD42" s="8">
        <v>0.9</v>
      </c>
      <c r="CE42" s="8">
        <v>0.8</v>
      </c>
      <c r="CF42" s="8">
        <v>0.7</v>
      </c>
      <c r="CG42" s="8">
        <v>0.9</v>
      </c>
      <c r="CH42" s="8">
        <v>1.3</v>
      </c>
      <c r="CI42" s="8">
        <v>1.5</v>
      </c>
      <c r="CJ42" s="8">
        <v>1</v>
      </c>
      <c r="CK42" s="8">
        <v>0.9</v>
      </c>
      <c r="CL42" s="8">
        <v>1.3</v>
      </c>
      <c r="CM42" s="8">
        <v>1</v>
      </c>
      <c r="CN42" s="8">
        <v>0.9</v>
      </c>
      <c r="CO42" s="8">
        <v>0.9</v>
      </c>
      <c r="CP42" s="8">
        <v>1.1000000000000001</v>
      </c>
      <c r="CQ42" s="8">
        <v>1.4</v>
      </c>
      <c r="CR42" s="8">
        <v>1.1499999999999999</v>
      </c>
    </row>
    <row r="43" spans="2:96" ht="15.75" x14ac:dyDescent="0.3">
      <c r="B43" s="7" t="s">
        <v>45</v>
      </c>
      <c r="C43" s="8"/>
      <c r="D43" s="7"/>
      <c r="E43" s="7"/>
      <c r="F43" s="7"/>
      <c r="G43" s="8"/>
      <c r="H43" s="7"/>
      <c r="I43" s="7"/>
      <c r="J43" s="7"/>
      <c r="K43" s="8"/>
      <c r="L43" s="7"/>
      <c r="M43" s="7"/>
      <c r="N43" s="7"/>
      <c r="O43" s="8"/>
      <c r="P43" s="7"/>
      <c r="Q43" s="7"/>
      <c r="R43" s="7"/>
      <c r="S43" s="8"/>
      <c r="T43" s="8"/>
      <c r="U43" s="8"/>
      <c r="V43" s="8"/>
      <c r="W43" s="8"/>
      <c r="X43" s="8">
        <v>0</v>
      </c>
      <c r="Y43" s="8">
        <v>0.1</v>
      </c>
      <c r="Z43" s="8">
        <v>0.1</v>
      </c>
      <c r="AA43" s="8">
        <v>0.1</v>
      </c>
      <c r="AB43" s="8">
        <v>0.1</v>
      </c>
      <c r="AC43" s="8">
        <v>0.1</v>
      </c>
      <c r="AD43" s="8">
        <v>0.1</v>
      </c>
      <c r="AE43" s="8">
        <v>0.1</v>
      </c>
      <c r="AF43" s="8">
        <v>0.2</v>
      </c>
      <c r="AG43" s="8">
        <v>0.2</v>
      </c>
      <c r="AH43" s="8">
        <v>0.3</v>
      </c>
      <c r="AI43" s="8">
        <v>0.5</v>
      </c>
      <c r="AJ43" s="8">
        <v>0.4</v>
      </c>
      <c r="AK43" s="8">
        <v>0.4</v>
      </c>
      <c r="AL43" s="8">
        <v>0.5</v>
      </c>
      <c r="AM43" s="8">
        <v>0.7</v>
      </c>
      <c r="AN43" s="8">
        <v>0.5</v>
      </c>
      <c r="AO43" s="8">
        <v>0.9</v>
      </c>
      <c r="AP43" s="8">
        <v>1.6</v>
      </c>
      <c r="AQ43" s="8">
        <v>1.4</v>
      </c>
      <c r="AR43" s="8">
        <v>1.2</v>
      </c>
      <c r="AS43" s="8">
        <v>1.3</v>
      </c>
      <c r="AT43" s="8">
        <v>1.6</v>
      </c>
      <c r="AU43" s="8">
        <v>1.7</v>
      </c>
      <c r="AV43" s="8">
        <v>1.4</v>
      </c>
      <c r="AW43" s="8">
        <v>1.3</v>
      </c>
      <c r="AX43" s="8">
        <v>2.5</v>
      </c>
      <c r="AY43" s="8">
        <v>2.607595903</v>
      </c>
      <c r="AZ43" s="8">
        <v>2.6</v>
      </c>
      <c r="BA43" s="8">
        <v>2.7</v>
      </c>
      <c r="BB43" s="8">
        <v>3.5</v>
      </c>
      <c r="BC43" s="8">
        <v>4.1205968099999994</v>
      </c>
      <c r="BD43" s="8">
        <v>3.1306246200000003</v>
      </c>
      <c r="BE43" s="8">
        <v>3.1</v>
      </c>
      <c r="BF43" s="8">
        <v>4.8</v>
      </c>
      <c r="BG43" s="8">
        <v>1.8</v>
      </c>
      <c r="BH43" s="8">
        <v>1.9</v>
      </c>
      <c r="BI43" s="8">
        <v>2.2389999999999999</v>
      </c>
      <c r="BJ43" s="8">
        <v>2.7</v>
      </c>
      <c r="BK43" s="8">
        <v>2.5</v>
      </c>
      <c r="BL43" s="8">
        <v>1.9</v>
      </c>
      <c r="BM43" s="8">
        <v>2.1</v>
      </c>
      <c r="BN43" s="8">
        <v>2.8</v>
      </c>
      <c r="BO43" s="8">
        <v>2.2999999999999998</v>
      </c>
      <c r="BP43" s="8">
        <v>2.2114348899999996</v>
      </c>
      <c r="BQ43" s="8">
        <v>2.3740000000000001</v>
      </c>
      <c r="BR43" s="8">
        <v>2.9913530000000002</v>
      </c>
      <c r="BS43" s="8">
        <v>2.6</v>
      </c>
      <c r="BT43" s="8">
        <v>2.0519685971991746</v>
      </c>
      <c r="BU43" s="8">
        <v>2.5</v>
      </c>
      <c r="BV43" s="8">
        <v>3.47</v>
      </c>
      <c r="BW43" s="8">
        <v>3.4</v>
      </c>
      <c r="BX43" s="8">
        <v>3.2</v>
      </c>
      <c r="BY43" s="8">
        <v>3.3</v>
      </c>
      <c r="BZ43" s="8">
        <v>4</v>
      </c>
      <c r="CA43" s="8">
        <v>3.8</v>
      </c>
      <c r="CB43" s="8">
        <v>3</v>
      </c>
      <c r="CC43" s="8">
        <v>2.8</v>
      </c>
      <c r="CD43" s="8">
        <v>4.3</v>
      </c>
      <c r="CE43" s="8">
        <v>4.0999999999999996</v>
      </c>
      <c r="CF43" s="8">
        <v>3.4</v>
      </c>
      <c r="CG43" s="8">
        <v>3.5</v>
      </c>
      <c r="CH43" s="8">
        <v>4.5</v>
      </c>
      <c r="CI43" s="8">
        <v>4</v>
      </c>
      <c r="CJ43" s="8">
        <v>2.5</v>
      </c>
      <c r="CK43" s="8">
        <v>2.5</v>
      </c>
      <c r="CL43" s="8">
        <v>3.3</v>
      </c>
      <c r="CM43" s="8">
        <v>2.5</v>
      </c>
      <c r="CN43" s="8">
        <v>2</v>
      </c>
      <c r="CO43" s="8">
        <v>2.2000000000000002</v>
      </c>
      <c r="CP43" s="8">
        <v>3</v>
      </c>
      <c r="CQ43" s="8">
        <v>2.7</v>
      </c>
      <c r="CR43" s="8">
        <v>1.18</v>
      </c>
    </row>
    <row r="44" spans="2:96" ht="15.75" x14ac:dyDescent="0.3">
      <c r="B44" s="9" t="s">
        <v>46</v>
      </c>
      <c r="C44" s="10">
        <f t="shared" ref="C44:P44" si="142">+SUM(C40:C43)</f>
        <v>0</v>
      </c>
      <c r="D44" s="10">
        <f t="shared" si="142"/>
        <v>0</v>
      </c>
      <c r="E44" s="10">
        <f t="shared" si="142"/>
        <v>0</v>
      </c>
      <c r="F44" s="10">
        <f t="shared" si="142"/>
        <v>0</v>
      </c>
      <c r="G44" s="10">
        <f t="shared" si="142"/>
        <v>0</v>
      </c>
      <c r="H44" s="10">
        <f t="shared" si="142"/>
        <v>0</v>
      </c>
      <c r="I44" s="10">
        <f t="shared" si="142"/>
        <v>0</v>
      </c>
      <c r="J44" s="10">
        <f t="shared" si="142"/>
        <v>0</v>
      </c>
      <c r="K44" s="10">
        <f t="shared" si="142"/>
        <v>0</v>
      </c>
      <c r="L44" s="10">
        <f t="shared" si="142"/>
        <v>0</v>
      </c>
      <c r="M44" s="10">
        <f t="shared" si="142"/>
        <v>0</v>
      </c>
      <c r="N44" s="10">
        <f t="shared" si="142"/>
        <v>0</v>
      </c>
      <c r="O44" s="10">
        <f t="shared" si="142"/>
        <v>0</v>
      </c>
      <c r="P44" s="10">
        <f t="shared" si="142"/>
        <v>0</v>
      </c>
      <c r="Q44" s="10"/>
      <c r="R44" s="10"/>
      <c r="S44" s="10"/>
      <c r="T44" s="10"/>
      <c r="U44" s="10">
        <f t="shared" ref="U44" si="143">+SUM(U40:U43)</f>
        <v>0</v>
      </c>
      <c r="V44" s="10">
        <f t="shared" ref="V44" si="144">+SUM(V40:V43)</f>
        <v>0</v>
      </c>
      <c r="W44" s="10">
        <f t="shared" ref="W44" si="145">+SUM(W40:W43)</f>
        <v>0</v>
      </c>
      <c r="X44" s="10">
        <f t="shared" ref="X44" si="146">+SUM(X40:X43)</f>
        <v>23.3</v>
      </c>
      <c r="Y44" s="10">
        <f t="shared" ref="Y44" si="147">+SUM(Y40:Y43)</f>
        <v>27.100000000000005</v>
      </c>
      <c r="Z44" s="10">
        <f t="shared" ref="Z44" si="148">+SUM(Z40:Z43)</f>
        <v>35.900000000000006</v>
      </c>
      <c r="AA44" s="10">
        <f t="shared" ref="AA44" si="149">+SUM(AA40:AA43)</f>
        <v>31.6</v>
      </c>
      <c r="AB44" s="10">
        <f t="shared" ref="AB44" si="150">+SUM(AB40:AB43)</f>
        <v>27.1</v>
      </c>
      <c r="AC44" s="10">
        <f t="shared" ref="AC44" si="151">+SUM(AC40:AC43)</f>
        <v>28.599999999999998</v>
      </c>
      <c r="AD44" s="10">
        <f t="shared" ref="AD44" si="152">+SUM(AD40:AD43)</f>
        <v>39.4</v>
      </c>
      <c r="AE44" s="10">
        <f t="shared" ref="AE44" si="153">+SUM(AE40:AE43)</f>
        <v>37.1</v>
      </c>
      <c r="AF44" s="10">
        <f t="shared" ref="AF44" si="154">+SUM(AF40:AF43)</f>
        <v>31.400000000000002</v>
      </c>
      <c r="AG44" s="10">
        <f t="shared" ref="AG44" si="155">+SUM(AG40:AG43)</f>
        <v>34</v>
      </c>
      <c r="AH44" s="10">
        <f t="shared" ref="AH44" si="156">+SUM(AH40:AH43)</f>
        <v>41.8</v>
      </c>
      <c r="AI44" s="10">
        <f t="shared" ref="AI44" si="157">+SUM(AI40:AI43)</f>
        <v>39.299999999999997</v>
      </c>
      <c r="AJ44" s="10">
        <f t="shared" ref="AJ44" si="158">+SUM(AJ40:AJ43)</f>
        <v>32.1</v>
      </c>
      <c r="AK44" s="10">
        <f t="shared" ref="AK44" si="159">+SUM(AK40:AK43)</f>
        <v>34.300000000000004</v>
      </c>
      <c r="AL44" s="10">
        <f t="shared" ref="AL44" si="160">+SUM(AL40:AL43)</f>
        <v>44.6</v>
      </c>
      <c r="AM44" s="10">
        <f t="shared" ref="AM44" si="161">+SUM(AM40:AM43)</f>
        <v>41.2</v>
      </c>
      <c r="AN44" s="10">
        <f t="shared" ref="AN44" si="162">+SUM(AN40:AN43)</f>
        <v>36.700000000000003</v>
      </c>
      <c r="AO44" s="10">
        <f t="shared" ref="AO44" si="163">+SUM(AO40:AO43)</f>
        <v>39.1</v>
      </c>
      <c r="AP44" s="10">
        <f t="shared" ref="AP44" si="164">+SUM(AP40:AP43)</f>
        <v>48</v>
      </c>
      <c r="AQ44" s="10">
        <f t="shared" ref="AQ44:AX44" si="165">+SUM(AQ40:AQ43)</f>
        <v>46</v>
      </c>
      <c r="AR44" s="10">
        <f t="shared" si="165"/>
        <v>37.600000000000009</v>
      </c>
      <c r="AS44" s="10">
        <f t="shared" si="165"/>
        <v>40.999999999999993</v>
      </c>
      <c r="AT44" s="10">
        <f t="shared" si="165"/>
        <v>54.900000000000006</v>
      </c>
      <c r="AU44" s="10">
        <f t="shared" si="165"/>
        <v>48.000000000000007</v>
      </c>
      <c r="AV44" s="10">
        <f t="shared" si="165"/>
        <v>40.200000000000003</v>
      </c>
      <c r="AW44" s="10">
        <f t="shared" si="165"/>
        <v>42.199999999999996</v>
      </c>
      <c r="AX44" s="10">
        <f t="shared" si="165"/>
        <v>55.6</v>
      </c>
      <c r="AY44" s="10">
        <v>46.067716465000004</v>
      </c>
      <c r="AZ44" s="10">
        <v>42.3</v>
      </c>
      <c r="BA44" s="10">
        <v>42.7</v>
      </c>
      <c r="BB44" s="10">
        <v>52.880637470000011</v>
      </c>
      <c r="BC44" s="10">
        <v>46.939708260000003</v>
      </c>
      <c r="BD44" s="10">
        <v>41.64249547</v>
      </c>
      <c r="BE44" s="10">
        <v>43.8</v>
      </c>
      <c r="BF44" s="10">
        <v>56.930919779999996</v>
      </c>
      <c r="BG44" s="10">
        <v>53.5</v>
      </c>
      <c r="BH44" s="10">
        <v>45.3</v>
      </c>
      <c r="BI44" s="10">
        <v>49.375</v>
      </c>
      <c r="BJ44" s="10">
        <v>62.500000000000007</v>
      </c>
      <c r="BK44" s="10">
        <v>59.3</v>
      </c>
      <c r="BL44" s="10">
        <v>46.800000000000004</v>
      </c>
      <c r="BM44" s="10">
        <v>49.500000000000007</v>
      </c>
      <c r="BN44" s="10">
        <v>61.499999999999993</v>
      </c>
      <c r="BO44" s="10">
        <v>58.245860499999992</v>
      </c>
      <c r="BP44" s="10">
        <v>48.42839175000001</v>
      </c>
      <c r="BQ44" s="10">
        <v>53.78</v>
      </c>
      <c r="BR44" s="10">
        <v>66.58</v>
      </c>
      <c r="BS44" s="10">
        <v>57.6</v>
      </c>
      <c r="BT44" s="10">
        <v>47.434707830334737</v>
      </c>
      <c r="BU44" s="10">
        <v>53.8</v>
      </c>
      <c r="BV44" s="10">
        <v>66.900000000000006</v>
      </c>
      <c r="BW44" s="10">
        <f t="shared" ref="BW44:CC44" si="166">+SUM(BW40:BW43)</f>
        <v>59.699999999999996</v>
      </c>
      <c r="BX44" s="10">
        <f t="shared" si="166"/>
        <v>53.199999999999996</v>
      </c>
      <c r="BY44" s="10">
        <f t="shared" si="166"/>
        <v>55.7</v>
      </c>
      <c r="BZ44" s="10">
        <f t="shared" si="166"/>
        <v>65.400000000000006</v>
      </c>
      <c r="CA44" s="10">
        <f t="shared" si="166"/>
        <v>56.999999999999993</v>
      </c>
      <c r="CB44" s="10">
        <f t="shared" si="166"/>
        <v>47.199999999999996</v>
      </c>
      <c r="CC44" s="10">
        <f t="shared" si="166"/>
        <v>44.599999999999994</v>
      </c>
      <c r="CD44" s="10">
        <f>+SUM(CD40:CD43)</f>
        <v>60.29999999999999</v>
      </c>
      <c r="CE44" s="10">
        <f t="shared" ref="CE44:CO44" si="167">+SUM(CE40:CE43)</f>
        <v>52.4</v>
      </c>
      <c r="CF44" s="10">
        <f t="shared" si="167"/>
        <v>46.300000000000004</v>
      </c>
      <c r="CG44" s="10">
        <f t="shared" si="167"/>
        <v>46.6</v>
      </c>
      <c r="CH44" s="10">
        <f t="shared" si="167"/>
        <v>60.599999999999994</v>
      </c>
      <c r="CI44" s="10">
        <f t="shared" si="167"/>
        <v>51.599999999999994</v>
      </c>
      <c r="CJ44" s="10">
        <f t="shared" si="167"/>
        <v>38.1</v>
      </c>
      <c r="CK44" s="10">
        <f t="shared" si="167"/>
        <v>41.4</v>
      </c>
      <c r="CL44" s="10">
        <f t="shared" si="167"/>
        <v>44.199999999999996</v>
      </c>
      <c r="CM44" s="10">
        <f t="shared" si="167"/>
        <v>34.700000000000003</v>
      </c>
      <c r="CN44" s="10">
        <v>31.6</v>
      </c>
      <c r="CO44" s="10">
        <f t="shared" si="167"/>
        <v>33</v>
      </c>
      <c r="CP44" s="10">
        <f t="shared" ref="CP44:CR44" si="168">+SUM(CP40:CP43)</f>
        <v>40</v>
      </c>
      <c r="CQ44" s="10">
        <f t="shared" si="168"/>
        <v>35.24</v>
      </c>
      <c r="CR44" s="10">
        <f t="shared" si="168"/>
        <v>23.229999999999997</v>
      </c>
    </row>
    <row r="45" spans="2:96" s="15" customFormat="1" ht="15.75" x14ac:dyDescent="0.3">
      <c r="B45" s="13"/>
      <c r="C45" s="14"/>
      <c r="D45" s="13"/>
      <c r="E45" s="13"/>
      <c r="F45" s="13"/>
      <c r="G45" s="14"/>
      <c r="H45" s="13"/>
      <c r="I45" s="13"/>
      <c r="J45" s="13"/>
      <c r="K45" s="14"/>
      <c r="L45" s="13"/>
      <c r="M45" s="13"/>
      <c r="N45" s="13"/>
      <c r="O45" s="14"/>
      <c r="P45" s="13"/>
      <c r="Q45" s="13"/>
      <c r="R45" s="13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</row>
    <row r="46" spans="2:96" ht="16.5" thickBot="1" x14ac:dyDescent="0.35">
      <c r="B46" s="5" t="s">
        <v>52</v>
      </c>
      <c r="C46" s="12"/>
      <c r="D46" s="5"/>
      <c r="E46" s="5"/>
      <c r="F46" s="5"/>
      <c r="G46" s="12"/>
      <c r="H46" s="5"/>
      <c r="I46" s="5"/>
      <c r="J46" s="5"/>
      <c r="K46" s="12"/>
      <c r="L46" s="5"/>
      <c r="M46" s="5"/>
      <c r="N46" s="5"/>
      <c r="O46" s="12"/>
      <c r="P46" s="5"/>
      <c r="Q46" s="5"/>
      <c r="R46" s="5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</row>
    <row r="47" spans="2:96" ht="15.75" x14ac:dyDescent="0.3">
      <c r="B47" s="7" t="s">
        <v>42</v>
      </c>
      <c r="C47" s="8"/>
      <c r="D47" s="7"/>
      <c r="E47" s="7"/>
      <c r="F47" s="7"/>
      <c r="G47" s="8"/>
      <c r="H47" s="7"/>
      <c r="I47" s="7"/>
      <c r="J47" s="7"/>
      <c r="K47" s="8"/>
      <c r="L47" s="7"/>
      <c r="M47" s="7"/>
      <c r="N47" s="7"/>
      <c r="O47" s="8"/>
      <c r="P47" s="7"/>
      <c r="Q47" s="7"/>
      <c r="R47" s="7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>
        <v>8.6999999999999993</v>
      </c>
      <c r="CL47" s="8">
        <v>12.1</v>
      </c>
      <c r="CM47" s="8">
        <v>9.5</v>
      </c>
      <c r="CN47" s="8">
        <v>8.6</v>
      </c>
      <c r="CO47" s="8">
        <v>8.5</v>
      </c>
      <c r="CP47" s="8">
        <v>12</v>
      </c>
      <c r="CQ47" s="8">
        <v>9.0869999999999997</v>
      </c>
      <c r="CR47" s="8">
        <v>7.4</v>
      </c>
    </row>
    <row r="48" spans="2:96" ht="15.75" x14ac:dyDescent="0.3">
      <c r="B48" s="7" t="s">
        <v>43</v>
      </c>
      <c r="C48" s="8"/>
      <c r="D48" s="7"/>
      <c r="E48" s="7"/>
      <c r="F48" s="7"/>
      <c r="G48" s="8"/>
      <c r="H48" s="7"/>
      <c r="I48" s="7"/>
      <c r="J48" s="7"/>
      <c r="K48" s="8"/>
      <c r="L48" s="7"/>
      <c r="M48" s="7"/>
      <c r="N48" s="7"/>
      <c r="O48" s="8"/>
      <c r="P48" s="7"/>
      <c r="Q48" s="7"/>
      <c r="R48" s="7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>
        <v>0.6</v>
      </c>
      <c r="CL48" s="8">
        <v>1</v>
      </c>
      <c r="CM48" s="8">
        <v>1</v>
      </c>
      <c r="CN48" s="8">
        <v>0.7</v>
      </c>
      <c r="CO48" s="8">
        <v>0.7</v>
      </c>
      <c r="CP48" s="8">
        <v>1.1000000000000001</v>
      </c>
      <c r="CQ48" s="8">
        <v>1.246</v>
      </c>
      <c r="CR48" s="8">
        <v>0.6</v>
      </c>
    </row>
    <row r="49" spans="2:96" ht="15.75" x14ac:dyDescent="0.3">
      <c r="B49" s="7" t="s">
        <v>44</v>
      </c>
      <c r="C49" s="8"/>
      <c r="D49" s="7"/>
      <c r="E49" s="7"/>
      <c r="F49" s="7"/>
      <c r="G49" s="8"/>
      <c r="H49" s="7"/>
      <c r="I49" s="7"/>
      <c r="J49" s="7"/>
      <c r="K49" s="8"/>
      <c r="L49" s="7"/>
      <c r="M49" s="7"/>
      <c r="N49" s="7"/>
      <c r="O49" s="8"/>
      <c r="P49" s="7"/>
      <c r="Q49" s="7"/>
      <c r="R49" s="7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</row>
    <row r="50" spans="2:96" ht="15.75" x14ac:dyDescent="0.3">
      <c r="B50" s="7" t="s">
        <v>45</v>
      </c>
      <c r="C50" s="8"/>
      <c r="D50" s="7"/>
      <c r="E50" s="7"/>
      <c r="F50" s="7"/>
      <c r="G50" s="8"/>
      <c r="H50" s="7"/>
      <c r="I50" s="7"/>
      <c r="J50" s="7"/>
      <c r="K50" s="8"/>
      <c r="L50" s="7"/>
      <c r="M50" s="7"/>
      <c r="N50" s="7"/>
      <c r="O50" s="8"/>
      <c r="P50" s="7"/>
      <c r="Q50" s="7"/>
      <c r="R50" s="7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>
        <v>0</v>
      </c>
      <c r="CL50" s="8">
        <v>0.3</v>
      </c>
      <c r="CM50" s="8">
        <v>0.1</v>
      </c>
      <c r="CN50" s="8">
        <v>0.1</v>
      </c>
      <c r="CO50" s="8">
        <v>0.1</v>
      </c>
      <c r="CP50" s="8">
        <v>0.1</v>
      </c>
      <c r="CQ50" s="8">
        <v>0.11899999999999999</v>
      </c>
      <c r="CR50" s="8">
        <v>0.1</v>
      </c>
    </row>
    <row r="51" spans="2:96" ht="15.75" x14ac:dyDescent="0.3">
      <c r="B51" s="9" t="s">
        <v>46</v>
      </c>
      <c r="C51" s="10"/>
      <c r="D51" s="9"/>
      <c r="E51" s="9"/>
      <c r="F51" s="9"/>
      <c r="G51" s="10"/>
      <c r="H51" s="9"/>
      <c r="I51" s="9"/>
      <c r="J51" s="9"/>
      <c r="K51" s="10"/>
      <c r="L51" s="9"/>
      <c r="M51" s="9"/>
      <c r="N51" s="9"/>
      <c r="O51" s="10"/>
      <c r="P51" s="9"/>
      <c r="Q51" s="9"/>
      <c r="R51" s="9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>
        <v>9.4</v>
      </c>
      <c r="CL51" s="10">
        <v>13.3</v>
      </c>
      <c r="CM51" s="10">
        <f t="shared" ref="CM51:CO51" si="169">+SUM(CM47:CM50)</f>
        <v>10.6</v>
      </c>
      <c r="CN51" s="10">
        <f t="shared" si="169"/>
        <v>9.3999999999999986</v>
      </c>
      <c r="CO51" s="10">
        <f t="shared" si="169"/>
        <v>9.2999999999999989</v>
      </c>
      <c r="CP51" s="10">
        <f t="shared" ref="CP51" si="170">+SUM(CP47:CP50)</f>
        <v>13.2</v>
      </c>
      <c r="CQ51" s="10">
        <f>+SUM(CQ47:CQ50)</f>
        <v>10.452</v>
      </c>
      <c r="CR51" s="10">
        <f>+SUM(CR47:CR50)</f>
        <v>8.1</v>
      </c>
    </row>
  </sheetData>
  <pageMargins left="0.7" right="0.7" top="0.75" bottom="0.75" header="0.3" footer="0.3"/>
  <customProperties>
    <customPr name="Epm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D51"/>
  <sheetViews>
    <sheetView showGridLines="0" zoomScale="90" zoomScaleNormal="90" workbookViewId="0">
      <pane xSplit="2" ySplit="3" topLeftCell="AY4" activePane="bottomRight" state="frozen"/>
      <selection pane="topRight"/>
      <selection pane="bottomLeft"/>
      <selection pane="bottomRight" activeCell="AY4" sqref="AY4"/>
    </sheetView>
  </sheetViews>
  <sheetFormatPr baseColWidth="10" defaultColWidth="0" defaultRowHeight="0" customHeight="1" zeroHeight="1" x14ac:dyDescent="0.25"/>
  <cols>
    <col min="1" max="1" width="3.42578125" customWidth="1"/>
    <col min="2" max="2" width="15.7109375" customWidth="1"/>
    <col min="3" max="30" width="15.7109375" hidden="1" customWidth="1"/>
    <col min="31" max="50" width="7.7109375" hidden="1" customWidth="1"/>
    <col min="51" max="51" width="7.7109375" customWidth="1"/>
    <col min="52" max="75" width="8.85546875" bestFit="1" customWidth="1"/>
    <col min="76" max="76" width="8.85546875" customWidth="1"/>
    <col min="77" max="77" width="4" customWidth="1"/>
    <col min="78" max="82" width="0" hidden="1" customWidth="1"/>
    <col min="83" max="16384" width="11.42578125" hidden="1"/>
  </cols>
  <sheetData>
    <row r="1" spans="2:76" ht="48" customHeight="1" x14ac:dyDescent="0.25"/>
    <row r="2" spans="2:76" ht="18" x14ac:dyDescent="0.35">
      <c r="B2" s="1" t="s">
        <v>58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BB2" s="2" t="s">
        <v>1</v>
      </c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2:76" ht="15.75" x14ac:dyDescent="0.3">
      <c r="B3" s="3" t="s">
        <v>2</v>
      </c>
      <c r="C3" s="4" t="s">
        <v>83</v>
      </c>
      <c r="D3" s="4" t="s">
        <v>84</v>
      </c>
      <c r="E3" s="4" t="s">
        <v>85</v>
      </c>
      <c r="F3" s="4" t="s">
        <v>86</v>
      </c>
      <c r="G3" s="4" t="s">
        <v>79</v>
      </c>
      <c r="H3" s="4" t="s">
        <v>80</v>
      </c>
      <c r="I3" s="4" t="s">
        <v>81</v>
      </c>
      <c r="J3" s="4" t="s">
        <v>82</v>
      </c>
      <c r="K3" s="4" t="s">
        <v>78</v>
      </c>
      <c r="L3" s="4" t="s">
        <v>77</v>
      </c>
      <c r="M3" s="4" t="s">
        <v>76</v>
      </c>
      <c r="N3" s="4" t="s">
        <v>75</v>
      </c>
      <c r="O3" s="4" t="s">
        <v>74</v>
      </c>
      <c r="P3" s="4" t="s">
        <v>73</v>
      </c>
      <c r="Q3" s="4" t="s">
        <v>72</v>
      </c>
      <c r="R3" s="4" t="s">
        <v>71</v>
      </c>
      <c r="S3" s="4" t="s">
        <v>70</v>
      </c>
      <c r="T3" s="4" t="s">
        <v>69</v>
      </c>
      <c r="U3" s="4" t="s">
        <v>68</v>
      </c>
      <c r="V3" s="4" t="s">
        <v>67</v>
      </c>
      <c r="W3" s="4" t="s">
        <v>63</v>
      </c>
      <c r="X3" s="4" t="s">
        <v>64</v>
      </c>
      <c r="Y3" s="4" t="s">
        <v>65</v>
      </c>
      <c r="Z3" s="4" t="s">
        <v>66</v>
      </c>
      <c r="AA3" s="4" t="s">
        <v>62</v>
      </c>
      <c r="AB3" s="4" t="s">
        <v>61</v>
      </c>
      <c r="AC3" s="4" t="s">
        <v>60</v>
      </c>
      <c r="AD3" s="4" t="s">
        <v>59</v>
      </c>
      <c r="AE3" s="4" t="s">
        <v>3</v>
      </c>
      <c r="AF3" s="4" t="s">
        <v>4</v>
      </c>
      <c r="AG3" s="4" t="s">
        <v>5</v>
      </c>
      <c r="AH3" s="4" t="s">
        <v>6</v>
      </c>
      <c r="AI3" s="4" t="s">
        <v>7</v>
      </c>
      <c r="AJ3" s="4" t="s">
        <v>8</v>
      </c>
      <c r="AK3" s="4" t="s">
        <v>9</v>
      </c>
      <c r="AL3" s="4" t="s">
        <v>10</v>
      </c>
      <c r="AM3" s="4" t="s">
        <v>11</v>
      </c>
      <c r="AN3" s="4" t="s">
        <v>12</v>
      </c>
      <c r="AO3" s="4" t="s">
        <v>13</v>
      </c>
      <c r="AP3" s="4" t="s">
        <v>14</v>
      </c>
      <c r="AQ3" s="4" t="s">
        <v>15</v>
      </c>
      <c r="AR3" s="4" t="s">
        <v>16</v>
      </c>
      <c r="AS3" s="4" t="s">
        <v>17</v>
      </c>
      <c r="AT3" s="4" t="s">
        <v>18</v>
      </c>
      <c r="AU3" s="4" t="s">
        <v>19</v>
      </c>
      <c r="AV3" s="4" t="s">
        <v>20</v>
      </c>
      <c r="AW3" s="4" t="s">
        <v>21</v>
      </c>
      <c r="AX3" s="4" t="s">
        <v>22</v>
      </c>
      <c r="AY3" s="4" t="s">
        <v>23</v>
      </c>
      <c r="AZ3" s="4" t="s">
        <v>24</v>
      </c>
      <c r="BA3" s="4" t="s">
        <v>25</v>
      </c>
      <c r="BB3" s="4" t="s">
        <v>26</v>
      </c>
      <c r="BC3" s="4" t="s">
        <v>27</v>
      </c>
      <c r="BD3" s="4" t="s">
        <v>28</v>
      </c>
      <c r="BE3" s="4" t="s">
        <v>29</v>
      </c>
      <c r="BF3" s="4" t="s">
        <v>30</v>
      </c>
      <c r="BG3" s="4" t="s">
        <v>31</v>
      </c>
      <c r="BH3" s="4" t="s">
        <v>32</v>
      </c>
      <c r="BI3" s="4" t="s">
        <v>33</v>
      </c>
      <c r="BJ3" s="4" t="s">
        <v>34</v>
      </c>
      <c r="BK3" s="4" t="s">
        <v>35</v>
      </c>
      <c r="BL3" s="4" t="s">
        <v>36</v>
      </c>
      <c r="BM3" s="4" t="s">
        <v>37</v>
      </c>
      <c r="BN3" s="4" t="s">
        <v>38</v>
      </c>
      <c r="BO3" s="4" t="s">
        <v>39</v>
      </c>
      <c r="BP3" s="4" t="s">
        <v>40</v>
      </c>
      <c r="BQ3" s="4" t="s">
        <v>53</v>
      </c>
      <c r="BR3" s="4" t="s">
        <v>54</v>
      </c>
      <c r="BS3" s="4" t="s">
        <v>55</v>
      </c>
      <c r="BT3" s="4" t="s">
        <v>56</v>
      </c>
      <c r="BU3" s="4" t="s">
        <v>57</v>
      </c>
      <c r="BV3" s="17" t="s">
        <v>191</v>
      </c>
      <c r="BW3" s="17" t="s">
        <v>192</v>
      </c>
      <c r="BX3" s="17" t="s">
        <v>195</v>
      </c>
    </row>
    <row r="4" spans="2:76" ht="16.5" thickBot="1" x14ac:dyDescent="0.35">
      <c r="B4" s="5" t="s">
        <v>41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</row>
    <row r="5" spans="2:76" ht="15.75" x14ac:dyDescent="0.3">
      <c r="B5" s="7" t="s">
        <v>42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16">
        <v>1942</v>
      </c>
      <c r="BA5" s="8">
        <v>2002.7</v>
      </c>
      <c r="BB5" s="8">
        <v>1926</v>
      </c>
      <c r="BC5" s="8">
        <v>1774.6</v>
      </c>
      <c r="BD5" s="8">
        <v>2030.2</v>
      </c>
      <c r="BE5" s="8">
        <v>2049.1999999999998</v>
      </c>
      <c r="BF5" s="8">
        <v>2045.7</v>
      </c>
      <c r="BG5" s="8">
        <v>1880.4</v>
      </c>
      <c r="BH5" s="8">
        <v>2199.8000000000002</v>
      </c>
      <c r="BI5" s="8">
        <v>2128.1999999999998</v>
      </c>
      <c r="BJ5" s="16">
        <v>2047.8</v>
      </c>
      <c r="BK5" s="8">
        <v>1923.5</v>
      </c>
      <c r="BL5" s="8">
        <v>2169.3000000000002</v>
      </c>
      <c r="BM5" s="8">
        <v>2027.5</v>
      </c>
      <c r="BN5" s="16">
        <v>2003.4</v>
      </c>
      <c r="BO5" s="8">
        <v>1886.4</v>
      </c>
      <c r="BP5" s="8">
        <v>2154.8000000000002</v>
      </c>
      <c r="BQ5" s="8">
        <v>2042.4</v>
      </c>
      <c r="BR5" s="16">
        <v>1931.4</v>
      </c>
      <c r="BS5" s="8">
        <v>1827.4</v>
      </c>
      <c r="BT5" s="16">
        <v>2112.6999999999998</v>
      </c>
      <c r="BU5" s="18">
        <v>2061</v>
      </c>
      <c r="BV5" s="8">
        <v>1965.2</v>
      </c>
      <c r="BW5" s="8">
        <v>1775.04</v>
      </c>
      <c r="BX5" s="8">
        <v>1709.5</v>
      </c>
    </row>
    <row r="6" spans="2:76" ht="15.75" x14ac:dyDescent="0.3">
      <c r="B6" s="7" t="s">
        <v>43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>
        <v>183.1</v>
      </c>
      <c r="BA6" s="8">
        <v>190.4</v>
      </c>
      <c r="BB6" s="8">
        <v>175</v>
      </c>
      <c r="BC6" s="8">
        <v>175.3</v>
      </c>
      <c r="BD6" s="8">
        <v>173.2</v>
      </c>
      <c r="BE6" s="8">
        <v>182.1</v>
      </c>
      <c r="BF6" s="8">
        <v>169.4</v>
      </c>
      <c r="BG6" s="8">
        <v>169</v>
      </c>
      <c r="BH6" s="8">
        <v>202.4</v>
      </c>
      <c r="BI6" s="8">
        <v>176.7</v>
      </c>
      <c r="BJ6" s="8">
        <v>173.9</v>
      </c>
      <c r="BK6" s="8">
        <v>176.4</v>
      </c>
      <c r="BL6" s="8">
        <v>207.4</v>
      </c>
      <c r="BM6" s="8">
        <v>175.9</v>
      </c>
      <c r="BN6">
        <v>166.8</v>
      </c>
      <c r="BO6" s="8">
        <v>182.7</v>
      </c>
      <c r="BP6" s="8">
        <v>211.5</v>
      </c>
      <c r="BQ6" s="8">
        <v>192.6</v>
      </c>
      <c r="BR6">
        <v>168.2</v>
      </c>
      <c r="BS6" s="8">
        <v>144.30000000000001</v>
      </c>
      <c r="BT6">
        <v>181.6</v>
      </c>
      <c r="BU6" s="8">
        <v>150.63</v>
      </c>
      <c r="BV6" s="8">
        <v>158.19999999999999</v>
      </c>
      <c r="BW6" s="8">
        <v>158.62</v>
      </c>
      <c r="BX6" s="8">
        <v>118</v>
      </c>
    </row>
    <row r="7" spans="2:76" ht="15.75" x14ac:dyDescent="0.3">
      <c r="B7" s="7" t="s">
        <v>45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>
        <v>220.9</v>
      </c>
      <c r="BA7" s="8">
        <v>197.8</v>
      </c>
      <c r="BB7" s="8">
        <v>185.6</v>
      </c>
      <c r="BC7" s="8">
        <v>183.1</v>
      </c>
      <c r="BD7" s="8">
        <v>216.8</v>
      </c>
      <c r="BE7" s="8">
        <v>221.4</v>
      </c>
      <c r="BF7" s="8">
        <v>208.2</v>
      </c>
      <c r="BG7" s="8">
        <v>206</v>
      </c>
      <c r="BH7" s="8">
        <v>240.5</v>
      </c>
      <c r="BI7" s="8">
        <v>234.6</v>
      </c>
      <c r="BJ7" s="8">
        <v>224.7</v>
      </c>
      <c r="BK7" s="8">
        <v>227</v>
      </c>
      <c r="BL7" s="8">
        <v>246.8</v>
      </c>
      <c r="BM7" s="8">
        <v>223.3</v>
      </c>
      <c r="BN7">
        <v>217</v>
      </c>
      <c r="BO7" s="8">
        <v>230.3</v>
      </c>
      <c r="BP7" s="8">
        <v>261.2</v>
      </c>
      <c r="BQ7" s="8">
        <v>242.2</v>
      </c>
      <c r="BR7">
        <v>224.4</v>
      </c>
      <c r="BS7" s="8">
        <v>251.4</v>
      </c>
      <c r="BT7">
        <v>265.60000000000002</v>
      </c>
      <c r="BU7" s="8">
        <v>249.24</v>
      </c>
      <c r="BV7" s="8">
        <v>217.4</v>
      </c>
      <c r="BW7" s="8">
        <v>214</v>
      </c>
      <c r="BX7" s="8">
        <v>171.1</v>
      </c>
    </row>
    <row r="8" spans="2:76" ht="15.75" x14ac:dyDescent="0.3">
      <c r="B8" s="9" t="s">
        <v>46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>
        <f t="shared" ref="AE8:BG8" si="0">+SUM(AE5:AE7)</f>
        <v>0</v>
      </c>
      <c r="AF8" s="10">
        <f t="shared" si="0"/>
        <v>0</v>
      </c>
      <c r="AG8" s="10">
        <f t="shared" si="0"/>
        <v>0</v>
      </c>
      <c r="AH8" s="10">
        <f t="shared" si="0"/>
        <v>0</v>
      </c>
      <c r="AI8" s="10">
        <f t="shared" si="0"/>
        <v>0</v>
      </c>
      <c r="AJ8" s="10">
        <f t="shared" si="0"/>
        <v>0</v>
      </c>
      <c r="AK8" s="10">
        <f t="shared" si="0"/>
        <v>0</v>
      </c>
      <c r="AL8" s="10">
        <f t="shared" si="0"/>
        <v>0</v>
      </c>
      <c r="AM8" s="10">
        <f t="shared" si="0"/>
        <v>0</v>
      </c>
      <c r="AN8" s="10">
        <f t="shared" si="0"/>
        <v>0</v>
      </c>
      <c r="AO8" s="10">
        <f t="shared" si="0"/>
        <v>0</v>
      </c>
      <c r="AP8" s="10">
        <f t="shared" si="0"/>
        <v>0</v>
      </c>
      <c r="AQ8" s="10">
        <f t="shared" si="0"/>
        <v>0</v>
      </c>
      <c r="AR8" s="10">
        <f t="shared" si="0"/>
        <v>0</v>
      </c>
      <c r="AS8" s="10">
        <f t="shared" si="0"/>
        <v>0</v>
      </c>
      <c r="AT8" s="10">
        <f t="shared" si="0"/>
        <v>0</v>
      </c>
      <c r="AU8" s="10">
        <f t="shared" si="0"/>
        <v>0</v>
      </c>
      <c r="AV8" s="10">
        <f t="shared" si="0"/>
        <v>0</v>
      </c>
      <c r="AW8" s="10">
        <f t="shared" si="0"/>
        <v>0</v>
      </c>
      <c r="AX8" s="10">
        <f t="shared" si="0"/>
        <v>0</v>
      </c>
      <c r="AY8" s="10">
        <f t="shared" si="0"/>
        <v>0</v>
      </c>
      <c r="AZ8" s="10">
        <f t="shared" si="0"/>
        <v>2346</v>
      </c>
      <c r="BA8" s="10">
        <f t="shared" si="0"/>
        <v>2390.9</v>
      </c>
      <c r="BB8" s="10">
        <f t="shared" si="0"/>
        <v>2286.6</v>
      </c>
      <c r="BC8" s="10">
        <f t="shared" si="0"/>
        <v>2133</v>
      </c>
      <c r="BD8" s="10">
        <f t="shared" si="0"/>
        <v>2420.2000000000003</v>
      </c>
      <c r="BE8" s="10">
        <f t="shared" si="0"/>
        <v>2452.6999999999998</v>
      </c>
      <c r="BF8" s="10">
        <f t="shared" si="0"/>
        <v>2423.2999999999997</v>
      </c>
      <c r="BG8" s="10">
        <f t="shared" si="0"/>
        <v>2255.4</v>
      </c>
      <c r="BH8" s="10">
        <v>2642.8</v>
      </c>
      <c r="BI8" s="10">
        <f>+SUM(BI5:BI7)</f>
        <v>2539.4999999999995</v>
      </c>
      <c r="BJ8" s="10">
        <v>2446.5</v>
      </c>
      <c r="BK8" s="10">
        <v>2327</v>
      </c>
      <c r="BL8" s="10">
        <v>2623.6</v>
      </c>
      <c r="BM8" s="10">
        <f t="shared" ref="BM8:BS8" si="1">+SUM(BM5:BM7)</f>
        <v>2426.7000000000003</v>
      </c>
      <c r="BN8" s="10">
        <f t="shared" si="1"/>
        <v>2387.2000000000003</v>
      </c>
      <c r="BO8" s="10">
        <f t="shared" si="1"/>
        <v>2299.4</v>
      </c>
      <c r="BP8" s="10">
        <f t="shared" si="1"/>
        <v>2627.5</v>
      </c>
      <c r="BQ8" s="10">
        <f t="shared" si="1"/>
        <v>2477.1999999999998</v>
      </c>
      <c r="BR8" s="10">
        <f t="shared" si="1"/>
        <v>2324</v>
      </c>
      <c r="BS8" s="10">
        <f t="shared" si="1"/>
        <v>2223.1</v>
      </c>
      <c r="BT8" s="10">
        <v>2559.8000000000002</v>
      </c>
      <c r="BU8" s="10">
        <f>+SUM(BU5:BU7)</f>
        <v>2460.87</v>
      </c>
      <c r="BV8" s="10">
        <f t="shared" ref="BV8:BX8" si="2">+SUM(BV5:BV7)</f>
        <v>2340.8000000000002</v>
      </c>
      <c r="BW8" s="10">
        <f t="shared" si="2"/>
        <v>2147.66</v>
      </c>
      <c r="BX8" s="10">
        <f t="shared" si="2"/>
        <v>1998.6</v>
      </c>
    </row>
    <row r="9" spans="2:76" ht="15.75" x14ac:dyDescent="0.3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</row>
    <row r="10" spans="2:76" ht="16.5" thickBot="1" x14ac:dyDescent="0.35">
      <c r="B10" s="5" t="s">
        <v>47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</row>
    <row r="11" spans="2:76" ht="15.75" x14ac:dyDescent="0.3">
      <c r="B11" s="7" t="s">
        <v>42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>
        <v>290.10000000000002</v>
      </c>
      <c r="BA11" s="8">
        <v>279.3</v>
      </c>
      <c r="BB11" s="8">
        <v>286.3</v>
      </c>
      <c r="BC11" s="8">
        <v>276.5</v>
      </c>
      <c r="BD11" s="8">
        <v>290</v>
      </c>
      <c r="BE11" s="8">
        <v>283.7</v>
      </c>
      <c r="BF11" s="8">
        <v>295.39999999999998</v>
      </c>
      <c r="BG11" s="8">
        <v>289.8</v>
      </c>
      <c r="BH11" s="8">
        <v>308.2</v>
      </c>
      <c r="BI11" s="8">
        <v>289.5</v>
      </c>
      <c r="BJ11" s="8">
        <v>293.89999999999998</v>
      </c>
      <c r="BK11" s="8">
        <v>277.3</v>
      </c>
      <c r="BL11" s="8">
        <v>293.3</v>
      </c>
      <c r="BM11" s="8">
        <v>286.10000000000002</v>
      </c>
      <c r="BN11">
        <v>302.10000000000002</v>
      </c>
      <c r="BO11" s="8">
        <v>295.2</v>
      </c>
      <c r="BP11" s="8">
        <v>364.9</v>
      </c>
      <c r="BQ11" s="8">
        <v>396.8</v>
      </c>
      <c r="BR11" s="8">
        <v>409.1</v>
      </c>
      <c r="BS11" s="8">
        <v>388.4</v>
      </c>
      <c r="BT11" s="8">
        <v>414.2</v>
      </c>
      <c r="BU11" s="8">
        <v>404.07600000000002</v>
      </c>
      <c r="BV11" s="8">
        <v>414.77</v>
      </c>
      <c r="BW11" s="8">
        <v>375.4</v>
      </c>
      <c r="BX11" s="8">
        <v>303.60000000000002</v>
      </c>
    </row>
    <row r="12" spans="2:76" ht="15.75" x14ac:dyDescent="0.3">
      <c r="B12" s="7" t="s">
        <v>43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>
        <v>60.3</v>
      </c>
      <c r="BA12" s="8">
        <v>14.4</v>
      </c>
      <c r="BB12" s="8">
        <v>13</v>
      </c>
      <c r="BC12" s="8">
        <v>15.1</v>
      </c>
      <c r="BD12" s="8">
        <v>14.6</v>
      </c>
      <c r="BE12" s="8">
        <v>14.5</v>
      </c>
      <c r="BF12" s="8">
        <v>15.1</v>
      </c>
      <c r="BG12" s="8">
        <v>16.899999999999999</v>
      </c>
      <c r="BH12" s="8">
        <v>15.8</v>
      </c>
      <c r="BI12" s="8">
        <v>14.3</v>
      </c>
      <c r="BJ12" s="8">
        <v>14.5</v>
      </c>
      <c r="BK12" s="8">
        <v>15.6</v>
      </c>
      <c r="BL12" s="8">
        <v>15.7</v>
      </c>
      <c r="BM12" s="8">
        <v>14.8</v>
      </c>
      <c r="BN12" s="8">
        <v>15</v>
      </c>
      <c r="BO12" s="8">
        <v>16.3</v>
      </c>
      <c r="BP12" s="8">
        <v>16</v>
      </c>
      <c r="BQ12" s="8">
        <v>17.5</v>
      </c>
      <c r="BR12" s="8">
        <v>16.3</v>
      </c>
      <c r="BS12" s="8">
        <v>17.899999999999999</v>
      </c>
      <c r="BT12" s="8">
        <v>24.5</v>
      </c>
      <c r="BU12" s="8">
        <v>22.68</v>
      </c>
      <c r="BV12" s="8">
        <v>22.28</v>
      </c>
      <c r="BW12" s="8">
        <v>22.1</v>
      </c>
      <c r="BX12" s="8">
        <v>12.23</v>
      </c>
    </row>
    <row r="13" spans="2:76" ht="15.75" x14ac:dyDescent="0.3">
      <c r="B13" s="7" t="s">
        <v>45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>
        <v>14</v>
      </c>
      <c r="BA13" s="8">
        <v>58.3</v>
      </c>
      <c r="BB13" s="8">
        <v>57.4</v>
      </c>
      <c r="BC13" s="8">
        <v>59.1</v>
      </c>
      <c r="BD13" s="8">
        <v>61.2</v>
      </c>
      <c r="BE13" s="8">
        <v>61.7</v>
      </c>
      <c r="BF13" s="8">
        <v>61.2</v>
      </c>
      <c r="BG13" s="8">
        <v>61.1</v>
      </c>
      <c r="BH13" s="8">
        <v>68.599999999999994</v>
      </c>
      <c r="BI13" s="8">
        <v>65</v>
      </c>
      <c r="BJ13" s="8">
        <v>60.3</v>
      </c>
      <c r="BK13" s="8">
        <v>60.5</v>
      </c>
      <c r="BL13" s="8">
        <v>65</v>
      </c>
      <c r="BM13" s="8">
        <v>62.3</v>
      </c>
      <c r="BN13" s="8">
        <v>59.6</v>
      </c>
      <c r="BO13" s="8">
        <v>63.1</v>
      </c>
      <c r="BP13" s="8">
        <v>63.7</v>
      </c>
      <c r="BQ13" s="8">
        <v>62.3</v>
      </c>
      <c r="BR13" s="8">
        <v>58</v>
      </c>
      <c r="BS13" s="8">
        <v>58.9</v>
      </c>
      <c r="BT13" s="8">
        <v>62.1</v>
      </c>
      <c r="BU13" s="8">
        <v>58.68</v>
      </c>
      <c r="BV13" s="8">
        <v>56.39</v>
      </c>
      <c r="BW13" s="8">
        <v>51</v>
      </c>
      <c r="BX13" s="8">
        <v>32.344499999999996</v>
      </c>
    </row>
    <row r="14" spans="2:76" ht="15.75" x14ac:dyDescent="0.3">
      <c r="B14" s="9" t="s">
        <v>46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10">
        <f t="shared" ref="AE14:BD14" si="3">+SUM(AE11:AE13)</f>
        <v>0</v>
      </c>
      <c r="AF14" s="10">
        <f t="shared" si="3"/>
        <v>0</v>
      </c>
      <c r="AG14" s="10">
        <f t="shared" si="3"/>
        <v>0</v>
      </c>
      <c r="AH14" s="10">
        <f t="shared" si="3"/>
        <v>0</v>
      </c>
      <c r="AI14" s="10">
        <f t="shared" si="3"/>
        <v>0</v>
      </c>
      <c r="AJ14" s="10">
        <f t="shared" si="3"/>
        <v>0</v>
      </c>
      <c r="AK14" s="10">
        <f t="shared" si="3"/>
        <v>0</v>
      </c>
      <c r="AL14" s="10">
        <f t="shared" si="3"/>
        <v>0</v>
      </c>
      <c r="AM14" s="10">
        <f t="shared" si="3"/>
        <v>0</v>
      </c>
      <c r="AN14" s="10">
        <f t="shared" si="3"/>
        <v>0</v>
      </c>
      <c r="AO14" s="10">
        <f t="shared" si="3"/>
        <v>0</v>
      </c>
      <c r="AP14" s="10">
        <f t="shared" si="3"/>
        <v>0</v>
      </c>
      <c r="AQ14" s="10">
        <f t="shared" si="3"/>
        <v>0</v>
      </c>
      <c r="AR14" s="10">
        <f t="shared" si="3"/>
        <v>0</v>
      </c>
      <c r="AS14" s="10">
        <f t="shared" si="3"/>
        <v>0</v>
      </c>
      <c r="AT14" s="10">
        <f t="shared" si="3"/>
        <v>0</v>
      </c>
      <c r="AU14" s="10">
        <f t="shared" si="3"/>
        <v>0</v>
      </c>
      <c r="AV14" s="10">
        <f t="shared" si="3"/>
        <v>0</v>
      </c>
      <c r="AW14" s="10">
        <f t="shared" si="3"/>
        <v>0</v>
      </c>
      <c r="AX14" s="10">
        <f t="shared" si="3"/>
        <v>0</v>
      </c>
      <c r="AY14" s="10">
        <f t="shared" si="3"/>
        <v>0</v>
      </c>
      <c r="AZ14" s="10">
        <f t="shared" si="3"/>
        <v>364.40000000000003</v>
      </c>
      <c r="BA14" s="10">
        <f t="shared" si="3"/>
        <v>352</v>
      </c>
      <c r="BB14" s="10">
        <f t="shared" si="3"/>
        <v>356.7</v>
      </c>
      <c r="BC14" s="10">
        <f t="shared" si="3"/>
        <v>350.70000000000005</v>
      </c>
      <c r="BD14" s="10">
        <f t="shared" si="3"/>
        <v>365.8</v>
      </c>
      <c r="BE14" s="10">
        <v>359.8</v>
      </c>
      <c r="BF14" s="10">
        <f>+SUM(BF11:BF13)</f>
        <v>371.7</v>
      </c>
      <c r="BG14" s="10">
        <v>367.9</v>
      </c>
      <c r="BH14" s="10">
        <f>+SUM(BH11:BH13)</f>
        <v>392.6</v>
      </c>
      <c r="BI14" s="10">
        <f>+SUM(BI11:BI13)</f>
        <v>368.8</v>
      </c>
      <c r="BJ14" s="10">
        <f>+SUM(BJ11:BJ13)</f>
        <v>368.7</v>
      </c>
      <c r="BK14" s="10">
        <f>+SUM(BK11:BK13)</f>
        <v>353.40000000000003</v>
      </c>
      <c r="BL14" s="10">
        <f>+SUM(BL11:BL13)</f>
        <v>374</v>
      </c>
      <c r="BM14" s="10">
        <v>363.1</v>
      </c>
      <c r="BN14" s="10">
        <f>+SUM(BN11:BN13)</f>
        <v>376.70000000000005</v>
      </c>
      <c r="BO14" s="10">
        <f>+SUM(BO11:BO13)</f>
        <v>374.6</v>
      </c>
      <c r="BP14" s="10">
        <v>444.7</v>
      </c>
      <c r="BQ14" s="10">
        <f>+SUM(BQ11:BQ13)</f>
        <v>476.6</v>
      </c>
      <c r="BR14" s="10">
        <f>+SUM(BR11:BR13)</f>
        <v>483.40000000000003</v>
      </c>
      <c r="BS14" s="10">
        <v>465.3</v>
      </c>
      <c r="BT14" s="10">
        <f>+SUM(BT11:BT13)</f>
        <v>500.8</v>
      </c>
      <c r="BU14" s="10">
        <f>+SUM(BU11:BU13)</f>
        <v>485.43600000000004</v>
      </c>
      <c r="BV14" s="10">
        <f t="shared" ref="BV14" si="4">+SUM(BV11:BV13)</f>
        <v>493.43999999999994</v>
      </c>
      <c r="BW14" s="10">
        <v>449.9</v>
      </c>
      <c r="BX14" s="10">
        <f>SUM(BX11:BX13)</f>
        <v>348.17450000000002</v>
      </c>
    </row>
    <row r="15" spans="2:76" ht="15.75" x14ac:dyDescent="0.3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</row>
    <row r="16" spans="2:76" ht="16.5" thickBot="1" x14ac:dyDescent="0.35">
      <c r="B16" s="5" t="s">
        <v>48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</row>
    <row r="17" spans="2:76" ht="15.75" x14ac:dyDescent="0.3">
      <c r="B17" s="7" t="s">
        <v>42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>
        <v>910.7</v>
      </c>
      <c r="BA17" s="8">
        <v>941.9</v>
      </c>
      <c r="BB17" s="8">
        <v>1175.7</v>
      </c>
      <c r="BC17" s="8">
        <v>912.5</v>
      </c>
      <c r="BD17" s="8">
        <v>814.5</v>
      </c>
      <c r="BE17" s="8">
        <v>873.2</v>
      </c>
      <c r="BF17" s="8">
        <v>1090.5999999999999</v>
      </c>
      <c r="BG17" s="8">
        <v>895.9</v>
      </c>
      <c r="BH17" s="8">
        <v>826.6</v>
      </c>
      <c r="BI17" s="8">
        <v>817.5</v>
      </c>
      <c r="BJ17" s="8">
        <v>978.4</v>
      </c>
      <c r="BK17" s="8">
        <v>994.3</v>
      </c>
      <c r="BL17" s="8">
        <v>924.4</v>
      </c>
      <c r="BM17" s="8">
        <v>948.6</v>
      </c>
      <c r="BN17" s="16">
        <v>1176.3</v>
      </c>
      <c r="BO17" s="8">
        <v>1024.3</v>
      </c>
      <c r="BP17" s="8">
        <v>936.1</v>
      </c>
      <c r="BQ17" s="8">
        <v>1019.2</v>
      </c>
      <c r="BR17" s="16">
        <v>1257.8</v>
      </c>
      <c r="BS17" s="8">
        <v>1180.9000000000001</v>
      </c>
      <c r="BT17" s="8">
        <v>1047.8</v>
      </c>
      <c r="BU17" s="8">
        <v>1114.0899999999999</v>
      </c>
      <c r="BV17" s="8">
        <v>1387.4</v>
      </c>
      <c r="BW17" s="8">
        <v>1091.9000000000001</v>
      </c>
      <c r="BX17" s="8">
        <v>773.125</v>
      </c>
    </row>
    <row r="18" spans="2:76" ht="15.75" x14ac:dyDescent="0.3">
      <c r="B18" s="7" t="s">
        <v>43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>
        <v>70.7</v>
      </c>
      <c r="BA18" s="8">
        <v>80.8</v>
      </c>
      <c r="BB18" s="8">
        <v>117.2</v>
      </c>
      <c r="BC18" s="8">
        <v>106.4</v>
      </c>
      <c r="BD18" s="8">
        <v>73.2</v>
      </c>
      <c r="BE18" s="8">
        <v>84.3</v>
      </c>
      <c r="BF18" s="8">
        <v>110.1</v>
      </c>
      <c r="BG18" s="8">
        <v>92.9</v>
      </c>
      <c r="BH18" s="8">
        <v>72.5</v>
      </c>
      <c r="BI18" s="8">
        <v>71.099999999999994</v>
      </c>
      <c r="BJ18" s="8">
        <v>93.1</v>
      </c>
      <c r="BK18" s="8">
        <v>100</v>
      </c>
      <c r="BL18" s="8">
        <v>67.5</v>
      </c>
      <c r="BM18" s="8">
        <v>81.7</v>
      </c>
      <c r="BN18">
        <v>109.2</v>
      </c>
      <c r="BO18" s="8">
        <v>108.3</v>
      </c>
      <c r="BP18" s="8">
        <v>82.2</v>
      </c>
      <c r="BQ18" s="8">
        <v>89.5</v>
      </c>
      <c r="BR18">
        <v>125.1</v>
      </c>
      <c r="BS18" s="8">
        <v>124.8</v>
      </c>
      <c r="BT18" s="8">
        <v>91.6</v>
      </c>
      <c r="BU18" s="8">
        <v>100.55</v>
      </c>
      <c r="BV18" s="8">
        <v>140</v>
      </c>
      <c r="BW18" s="8">
        <v>131.30000000000001</v>
      </c>
      <c r="BX18" s="8">
        <v>44.036000000000001</v>
      </c>
    </row>
    <row r="19" spans="2:76" ht="15.75" x14ac:dyDescent="0.3">
      <c r="B19" s="7" t="s">
        <v>45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>
        <v>102.5</v>
      </c>
      <c r="BA19" s="8">
        <v>102.9</v>
      </c>
      <c r="BB19" s="8">
        <v>122.7</v>
      </c>
      <c r="BC19" s="8">
        <v>103.9</v>
      </c>
      <c r="BD19" s="8">
        <v>94.5</v>
      </c>
      <c r="BE19" s="8">
        <v>91.3</v>
      </c>
      <c r="BF19" s="8">
        <v>103.3</v>
      </c>
      <c r="BG19" s="8">
        <v>95</v>
      </c>
      <c r="BH19" s="8">
        <v>87.9</v>
      </c>
      <c r="BI19" s="8">
        <v>83</v>
      </c>
      <c r="BJ19" s="8">
        <v>93.9</v>
      </c>
      <c r="BK19" s="8">
        <v>99.9</v>
      </c>
      <c r="BL19" s="8">
        <v>88.3</v>
      </c>
      <c r="BM19" s="8">
        <v>106</v>
      </c>
      <c r="BN19" s="8">
        <v>125.5</v>
      </c>
      <c r="BO19" s="8">
        <v>116</v>
      </c>
      <c r="BP19" s="8">
        <v>107.2</v>
      </c>
      <c r="BQ19" s="8">
        <v>114.6</v>
      </c>
      <c r="BR19">
        <v>144.9</v>
      </c>
      <c r="BS19" s="8">
        <v>130</v>
      </c>
      <c r="BT19" s="8">
        <v>117.5</v>
      </c>
      <c r="BU19" s="8">
        <v>126.6</v>
      </c>
      <c r="BV19" s="8">
        <v>165</v>
      </c>
      <c r="BW19" s="8">
        <v>131.5</v>
      </c>
      <c r="BX19" s="8">
        <v>76.091999999999999</v>
      </c>
    </row>
    <row r="20" spans="2:76" ht="15.75" x14ac:dyDescent="0.3">
      <c r="B20" s="9" t="s">
        <v>46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0">
        <f t="shared" ref="AE20:BF20" si="5">+SUM(AE17:AE19)</f>
        <v>0</v>
      </c>
      <c r="AF20" s="10">
        <f t="shared" si="5"/>
        <v>0</v>
      </c>
      <c r="AG20" s="10">
        <f t="shared" si="5"/>
        <v>0</v>
      </c>
      <c r="AH20" s="10">
        <f t="shared" si="5"/>
        <v>0</v>
      </c>
      <c r="AI20" s="10">
        <f t="shared" si="5"/>
        <v>0</v>
      </c>
      <c r="AJ20" s="10">
        <f t="shared" si="5"/>
        <v>0</v>
      </c>
      <c r="AK20" s="10">
        <f t="shared" si="5"/>
        <v>0</v>
      </c>
      <c r="AL20" s="10">
        <f t="shared" si="5"/>
        <v>0</v>
      </c>
      <c r="AM20" s="10">
        <f t="shared" si="5"/>
        <v>0</v>
      </c>
      <c r="AN20" s="10">
        <f t="shared" si="5"/>
        <v>0</v>
      </c>
      <c r="AO20" s="10">
        <f t="shared" si="5"/>
        <v>0</v>
      </c>
      <c r="AP20" s="10">
        <f t="shared" si="5"/>
        <v>0</v>
      </c>
      <c r="AQ20" s="10">
        <f t="shared" si="5"/>
        <v>0</v>
      </c>
      <c r="AR20" s="10">
        <f t="shared" si="5"/>
        <v>0</v>
      </c>
      <c r="AS20" s="10">
        <f t="shared" si="5"/>
        <v>0</v>
      </c>
      <c r="AT20" s="10">
        <f t="shared" si="5"/>
        <v>0</v>
      </c>
      <c r="AU20" s="10">
        <f t="shared" si="5"/>
        <v>0</v>
      </c>
      <c r="AV20" s="10">
        <f t="shared" si="5"/>
        <v>0</v>
      </c>
      <c r="AW20" s="10">
        <f t="shared" si="5"/>
        <v>0</v>
      </c>
      <c r="AX20" s="10">
        <f t="shared" si="5"/>
        <v>0</v>
      </c>
      <c r="AY20" s="10">
        <f t="shared" si="5"/>
        <v>0</v>
      </c>
      <c r="AZ20" s="10">
        <f t="shared" si="5"/>
        <v>1083.9000000000001</v>
      </c>
      <c r="BA20" s="10">
        <f t="shared" si="5"/>
        <v>1125.5999999999999</v>
      </c>
      <c r="BB20" s="10">
        <f t="shared" si="5"/>
        <v>1415.6000000000001</v>
      </c>
      <c r="BC20" s="10">
        <f t="shared" si="5"/>
        <v>1122.8</v>
      </c>
      <c r="BD20" s="10">
        <f t="shared" si="5"/>
        <v>982.2</v>
      </c>
      <c r="BE20" s="10">
        <f t="shared" si="5"/>
        <v>1048.8</v>
      </c>
      <c r="BF20" s="10">
        <f t="shared" si="5"/>
        <v>1303.9999999999998</v>
      </c>
      <c r="BG20" s="10">
        <v>1083.9000000000001</v>
      </c>
      <c r="BH20" s="10">
        <f>+SUM(BH17:BH19)</f>
        <v>987</v>
      </c>
      <c r="BI20" s="10">
        <v>971.5</v>
      </c>
      <c r="BJ20" s="10">
        <f>+SUM(BJ17:BJ19)</f>
        <v>1165.4000000000001</v>
      </c>
      <c r="BK20" s="10">
        <f>+SUM(BK17:BK19)</f>
        <v>1194.2</v>
      </c>
      <c r="BL20" s="10">
        <f>+SUM(BL17:BL19)</f>
        <v>1080.2</v>
      </c>
      <c r="BM20" s="10">
        <f>+SUM(BM17:BM19)</f>
        <v>1136.3</v>
      </c>
      <c r="BN20" s="10">
        <v>1410.9</v>
      </c>
      <c r="BO20" s="10">
        <v>1248.7</v>
      </c>
      <c r="BP20" s="10">
        <f>+SUM(BP17:BP19)</f>
        <v>1125.5</v>
      </c>
      <c r="BQ20" s="10">
        <v>1233.4000000000001</v>
      </c>
      <c r="BR20" s="10">
        <v>1527.9</v>
      </c>
      <c r="BS20" s="10">
        <f>+SUM(BS17:BS19)</f>
        <v>1435.7</v>
      </c>
      <c r="BT20" s="10">
        <f>+SUM(BT17:BT19)</f>
        <v>1256.8999999999999</v>
      </c>
      <c r="BU20" s="10">
        <f>+SUM(BU17:BU19)</f>
        <v>1341.2399999999998</v>
      </c>
      <c r="BV20" s="10">
        <f t="shared" ref="BV20:BX20" si="6">+SUM(BV17:BV19)</f>
        <v>1692.4</v>
      </c>
      <c r="BW20" s="10">
        <f t="shared" si="6"/>
        <v>1354.7</v>
      </c>
      <c r="BX20" s="10">
        <f t="shared" si="6"/>
        <v>893.25300000000004</v>
      </c>
    </row>
    <row r="21" spans="2:76" ht="15.75" x14ac:dyDescent="0.3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</row>
    <row r="22" spans="2:76" ht="16.5" thickBot="1" x14ac:dyDescent="0.35">
      <c r="B22" s="5" t="s">
        <v>49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</row>
    <row r="23" spans="2:76" ht="15.75" x14ac:dyDescent="0.3">
      <c r="B23" s="7" t="s">
        <v>42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>
        <v>423.2</v>
      </c>
      <c r="BA23" s="8">
        <v>420.8</v>
      </c>
      <c r="BB23" s="8">
        <v>435.4</v>
      </c>
      <c r="BC23" s="8">
        <v>403.8</v>
      </c>
      <c r="BD23" s="8">
        <v>409.9</v>
      </c>
      <c r="BE23" s="8">
        <v>432</v>
      </c>
      <c r="BF23" s="8">
        <v>473.4</v>
      </c>
      <c r="BG23" s="8">
        <v>438.6</v>
      </c>
      <c r="BH23" s="8">
        <v>409.1</v>
      </c>
      <c r="BI23" s="8">
        <v>424.3</v>
      </c>
      <c r="BJ23" s="8">
        <v>426.9</v>
      </c>
      <c r="BK23" s="8">
        <v>350.2</v>
      </c>
      <c r="BL23" s="8">
        <v>371.2</v>
      </c>
      <c r="BM23" s="8">
        <v>388.1</v>
      </c>
      <c r="BN23" s="8">
        <v>402.3</v>
      </c>
      <c r="BO23" s="8">
        <v>373.5</v>
      </c>
      <c r="BP23" s="8">
        <v>348</v>
      </c>
      <c r="BQ23" s="8">
        <v>384.9</v>
      </c>
      <c r="BR23">
        <v>398.1</v>
      </c>
      <c r="BS23" s="8">
        <v>333.5</v>
      </c>
      <c r="BT23" s="8">
        <v>352.8</v>
      </c>
      <c r="BU23" s="8">
        <v>385.7</v>
      </c>
      <c r="BV23" s="8">
        <v>406.5</v>
      </c>
      <c r="BW23" s="8">
        <v>348.3</v>
      </c>
      <c r="BX23" s="8">
        <v>236.4</v>
      </c>
    </row>
    <row r="24" spans="2:76" ht="15.75" x14ac:dyDescent="0.3">
      <c r="B24" s="7" t="s">
        <v>43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>
        <v>66.3</v>
      </c>
      <c r="BA24" s="8">
        <v>79</v>
      </c>
      <c r="BB24" s="8">
        <v>77.7</v>
      </c>
      <c r="BC24" s="8">
        <v>81.099999999999994</v>
      </c>
      <c r="BD24" s="8">
        <v>84.8</v>
      </c>
      <c r="BE24" s="8">
        <v>97.5</v>
      </c>
      <c r="BF24" s="8">
        <v>100.8</v>
      </c>
      <c r="BG24" s="8">
        <v>101.7</v>
      </c>
      <c r="BH24" s="8">
        <v>91.5</v>
      </c>
      <c r="BI24" s="8">
        <v>97.2</v>
      </c>
      <c r="BJ24" s="8">
        <v>83.3</v>
      </c>
      <c r="BK24" s="8">
        <v>67.400000000000006</v>
      </c>
      <c r="BL24" s="8">
        <v>72.400000000000006</v>
      </c>
      <c r="BM24" s="8">
        <v>91.6</v>
      </c>
      <c r="BN24" s="8">
        <v>81.099999999999994</v>
      </c>
      <c r="BO24" s="8">
        <v>83.6</v>
      </c>
      <c r="BP24" s="8">
        <v>82.2</v>
      </c>
      <c r="BQ24" s="8">
        <v>95.3</v>
      </c>
      <c r="BR24" s="8">
        <v>98.4</v>
      </c>
      <c r="BS24" s="8">
        <v>84.8</v>
      </c>
      <c r="BT24" s="8">
        <v>77.8</v>
      </c>
      <c r="BU24" s="8">
        <v>87.2</v>
      </c>
      <c r="BV24" s="8">
        <v>81.7</v>
      </c>
      <c r="BW24" s="8">
        <v>79.7</v>
      </c>
      <c r="BX24" s="8">
        <v>25</v>
      </c>
    </row>
    <row r="25" spans="2:76" ht="15.75" x14ac:dyDescent="0.3">
      <c r="B25" s="7" t="s">
        <v>45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>
        <v>54.3</v>
      </c>
      <c r="BA25" s="8">
        <v>63.9</v>
      </c>
      <c r="BB25" s="8">
        <v>63</v>
      </c>
      <c r="BC25" s="8">
        <v>70</v>
      </c>
      <c r="BD25" s="8">
        <v>72.599999999999994</v>
      </c>
      <c r="BE25" s="8">
        <v>88.7</v>
      </c>
      <c r="BF25" s="8">
        <v>96.1</v>
      </c>
      <c r="BG25" s="8">
        <v>90.8</v>
      </c>
      <c r="BH25" s="8">
        <v>82.2</v>
      </c>
      <c r="BI25" s="8">
        <v>84.2</v>
      </c>
      <c r="BJ25" s="8">
        <v>71.099999999999994</v>
      </c>
      <c r="BK25" s="8">
        <v>59.9</v>
      </c>
      <c r="BL25" s="8">
        <v>56.4</v>
      </c>
      <c r="BM25" s="8">
        <v>55.5</v>
      </c>
      <c r="BN25" s="8">
        <v>50.5</v>
      </c>
      <c r="BO25" s="8">
        <v>48.7</v>
      </c>
      <c r="BP25" s="8">
        <v>44.4</v>
      </c>
      <c r="BQ25" s="8">
        <v>46.8</v>
      </c>
      <c r="BR25" s="8">
        <v>56.5</v>
      </c>
      <c r="BS25" s="8">
        <v>39.5</v>
      </c>
      <c r="BT25" s="8">
        <v>33.9</v>
      </c>
      <c r="BU25" s="8">
        <v>43.4</v>
      </c>
      <c r="BV25" s="8">
        <v>41.1</v>
      </c>
      <c r="BW25" s="8">
        <v>37.1</v>
      </c>
      <c r="BX25" s="8">
        <v>17</v>
      </c>
    </row>
    <row r="26" spans="2:76" ht="15.75" x14ac:dyDescent="0.3">
      <c r="B26" s="9" t="s">
        <v>46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10">
        <f t="shared" ref="AE26:BB26" si="7">+SUM(AE23:AE25)</f>
        <v>0</v>
      </c>
      <c r="AF26" s="10">
        <f t="shared" si="7"/>
        <v>0</v>
      </c>
      <c r="AG26" s="10">
        <f t="shared" si="7"/>
        <v>0</v>
      </c>
      <c r="AH26" s="10">
        <f t="shared" si="7"/>
        <v>0</v>
      </c>
      <c r="AI26" s="10">
        <f t="shared" si="7"/>
        <v>0</v>
      </c>
      <c r="AJ26" s="10">
        <f t="shared" si="7"/>
        <v>0</v>
      </c>
      <c r="AK26" s="10">
        <f t="shared" si="7"/>
        <v>0</v>
      </c>
      <c r="AL26" s="10">
        <f t="shared" si="7"/>
        <v>0</v>
      </c>
      <c r="AM26" s="10">
        <f t="shared" si="7"/>
        <v>0</v>
      </c>
      <c r="AN26" s="10">
        <f t="shared" si="7"/>
        <v>0</v>
      </c>
      <c r="AO26" s="10">
        <f t="shared" si="7"/>
        <v>0</v>
      </c>
      <c r="AP26" s="10">
        <f t="shared" si="7"/>
        <v>0</v>
      </c>
      <c r="AQ26" s="10">
        <f t="shared" si="7"/>
        <v>0</v>
      </c>
      <c r="AR26" s="10">
        <f t="shared" si="7"/>
        <v>0</v>
      </c>
      <c r="AS26" s="10">
        <f t="shared" si="7"/>
        <v>0</v>
      </c>
      <c r="AT26" s="10">
        <f t="shared" si="7"/>
        <v>0</v>
      </c>
      <c r="AU26" s="10">
        <f t="shared" si="7"/>
        <v>0</v>
      </c>
      <c r="AV26" s="10">
        <f t="shared" si="7"/>
        <v>0</v>
      </c>
      <c r="AW26" s="10">
        <f t="shared" si="7"/>
        <v>0</v>
      </c>
      <c r="AX26" s="10">
        <f t="shared" si="7"/>
        <v>0</v>
      </c>
      <c r="AY26" s="10">
        <f t="shared" si="7"/>
        <v>0</v>
      </c>
      <c r="AZ26" s="10">
        <f t="shared" si="7"/>
        <v>543.79999999999995</v>
      </c>
      <c r="BA26" s="10">
        <f t="shared" si="7"/>
        <v>563.70000000000005</v>
      </c>
      <c r="BB26" s="10">
        <f t="shared" si="7"/>
        <v>576.1</v>
      </c>
      <c r="BC26" s="10">
        <v>555</v>
      </c>
      <c r="BD26" s="10">
        <f>+SUM(BD23:BD25)</f>
        <v>567.29999999999995</v>
      </c>
      <c r="BE26" s="10">
        <v>618.1</v>
      </c>
      <c r="BF26" s="10">
        <f>+SUM(BF23:BF25)</f>
        <v>670.3</v>
      </c>
      <c r="BG26" s="10">
        <f>+SUM(BG23:BG25)</f>
        <v>631.1</v>
      </c>
      <c r="BH26" s="10">
        <f>+SUM(BH23:BH25)</f>
        <v>582.80000000000007</v>
      </c>
      <c r="BI26" s="10">
        <f>+SUM(BI23:BI25)</f>
        <v>605.70000000000005</v>
      </c>
      <c r="BJ26" s="10">
        <f>+SUM(BJ23:BJ25)</f>
        <v>581.29999999999995</v>
      </c>
      <c r="BK26" s="10">
        <v>477.6</v>
      </c>
      <c r="BL26" s="10">
        <f>+SUM(BL23:BL25)</f>
        <v>500</v>
      </c>
      <c r="BM26" s="10">
        <f>+SUM(BM23:BM25)</f>
        <v>535.20000000000005</v>
      </c>
      <c r="BN26" s="10">
        <v>533.79999999999995</v>
      </c>
      <c r="BO26" s="10">
        <f>+SUM(BO23:BO25)</f>
        <v>505.8</v>
      </c>
      <c r="BP26" s="10">
        <v>474.5</v>
      </c>
      <c r="BQ26" s="10">
        <v>526.9</v>
      </c>
      <c r="BR26" s="10">
        <f>+SUM(BR23:BR25)</f>
        <v>553</v>
      </c>
      <c r="BS26" s="10">
        <f>+SUM(BS23:BS25)</f>
        <v>457.8</v>
      </c>
      <c r="BT26" s="10">
        <f>+SUM(BT23:BT25)</f>
        <v>464.5</v>
      </c>
      <c r="BU26" s="10">
        <f>+SUM(BU23:BU25)</f>
        <v>516.29999999999995</v>
      </c>
      <c r="BV26" s="10">
        <f t="shared" ref="BV26:BX26" si="8">+SUM(BV23:BV25)</f>
        <v>529.29999999999995</v>
      </c>
      <c r="BW26" s="10">
        <f t="shared" si="8"/>
        <v>465.1</v>
      </c>
      <c r="BX26" s="10">
        <f t="shared" si="8"/>
        <v>278.39999999999998</v>
      </c>
    </row>
    <row r="27" spans="2:76" ht="15.75" x14ac:dyDescent="0.3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</row>
    <row r="28" spans="2:76" ht="15.75" x14ac:dyDescent="0.3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</row>
    <row r="29" spans="2:76" ht="16.5" thickBot="1" x14ac:dyDescent="0.35">
      <c r="B29" s="5" t="s">
        <v>51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</row>
    <row r="30" spans="2:76" ht="15.75" x14ac:dyDescent="0.3">
      <c r="B30" s="7" t="s">
        <v>42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>
        <v>185.4</v>
      </c>
      <c r="BA30" s="8">
        <v>209.2</v>
      </c>
      <c r="BB30" s="8">
        <v>245.2</v>
      </c>
      <c r="BC30" s="8">
        <v>219.9</v>
      </c>
      <c r="BD30" s="8">
        <v>206.4</v>
      </c>
      <c r="BE30" s="8">
        <v>216.3</v>
      </c>
      <c r="BF30" s="8">
        <v>239.1</v>
      </c>
      <c r="BG30" s="8">
        <v>211</v>
      </c>
      <c r="BH30" s="8">
        <v>181.3</v>
      </c>
      <c r="BI30" s="8">
        <v>185</v>
      </c>
      <c r="BJ30" s="8">
        <v>223.7</v>
      </c>
      <c r="BK30" s="8">
        <v>200.1</v>
      </c>
      <c r="BL30" s="8">
        <v>187</v>
      </c>
      <c r="BM30" s="8">
        <v>191.9</v>
      </c>
      <c r="BN30" s="8">
        <v>234.9</v>
      </c>
      <c r="BO30" s="8">
        <v>204.4</v>
      </c>
      <c r="BP30" s="8">
        <v>169.5</v>
      </c>
      <c r="BQ30" s="8">
        <v>180.6</v>
      </c>
      <c r="BR30" s="8">
        <v>183.5</v>
      </c>
      <c r="BS30" s="8">
        <v>160</v>
      </c>
      <c r="BT30" s="8">
        <v>147.4</v>
      </c>
      <c r="BU30" s="8">
        <v>150.19999999999999</v>
      </c>
      <c r="BV30" s="8">
        <v>166.35</v>
      </c>
      <c r="BW30" s="8">
        <v>142.1</v>
      </c>
      <c r="BX30" s="8">
        <v>72.900000000000006</v>
      </c>
    </row>
    <row r="31" spans="2:76" ht="15.75" x14ac:dyDescent="0.3">
      <c r="B31" s="7" t="s">
        <v>43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>
        <v>19.5</v>
      </c>
      <c r="BA31" s="8">
        <v>22.3</v>
      </c>
      <c r="BB31" s="8">
        <v>32.200000000000003</v>
      </c>
      <c r="BC31" s="8">
        <v>28.2</v>
      </c>
      <c r="BD31" s="8">
        <v>24.5</v>
      </c>
      <c r="BE31" s="8">
        <v>26.8</v>
      </c>
      <c r="BF31" s="8">
        <v>34</v>
      </c>
      <c r="BG31" s="8">
        <v>33.9</v>
      </c>
      <c r="BH31" s="8">
        <v>25.7</v>
      </c>
      <c r="BI31" s="8">
        <v>21.8</v>
      </c>
      <c r="BJ31" s="8">
        <v>30.9</v>
      </c>
      <c r="BK31" s="8">
        <v>28.5</v>
      </c>
      <c r="BL31" s="8">
        <v>23.3</v>
      </c>
      <c r="BM31" s="8">
        <v>24.3</v>
      </c>
      <c r="BN31" s="8">
        <v>28.9</v>
      </c>
      <c r="BO31" s="8">
        <v>27.5</v>
      </c>
      <c r="BP31" s="8">
        <v>20.5</v>
      </c>
      <c r="BQ31" s="8">
        <v>21.9</v>
      </c>
      <c r="BR31" s="8">
        <v>27.4</v>
      </c>
      <c r="BS31" s="8">
        <v>22.6</v>
      </c>
      <c r="BT31" s="8">
        <v>19.5</v>
      </c>
      <c r="BU31" s="8">
        <v>20.3</v>
      </c>
      <c r="BV31" s="8">
        <v>25.15</v>
      </c>
      <c r="BW31" s="8">
        <v>22.1</v>
      </c>
      <c r="BX31" s="8">
        <v>5.9</v>
      </c>
    </row>
    <row r="32" spans="2:76" ht="15.75" x14ac:dyDescent="0.3">
      <c r="B32" s="7" t="s">
        <v>45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>
        <v>17.5</v>
      </c>
      <c r="BA32" s="8">
        <v>19.600000000000001</v>
      </c>
      <c r="BB32" s="8">
        <v>25.4</v>
      </c>
      <c r="BC32" s="8">
        <v>23.9</v>
      </c>
      <c r="BD32" s="8">
        <v>23.9</v>
      </c>
      <c r="BE32" s="8">
        <v>24.4</v>
      </c>
      <c r="BF32" s="8">
        <v>27.6</v>
      </c>
      <c r="BG32" s="8">
        <v>26.1</v>
      </c>
      <c r="BH32" s="8">
        <v>23.4</v>
      </c>
      <c r="BI32" s="8">
        <v>20.7</v>
      </c>
      <c r="BJ32" s="8">
        <v>29.1</v>
      </c>
      <c r="BK32" s="8">
        <v>26.4</v>
      </c>
      <c r="BL32" s="8">
        <v>22.8</v>
      </c>
      <c r="BM32" s="8">
        <v>23.3</v>
      </c>
      <c r="BN32" s="8">
        <v>28.6</v>
      </c>
      <c r="BO32" s="8">
        <v>25.1</v>
      </c>
      <c r="BP32" s="8">
        <v>18.100000000000001</v>
      </c>
      <c r="BQ32" s="8">
        <v>18.8</v>
      </c>
      <c r="BR32" s="8">
        <v>22.8</v>
      </c>
      <c r="BS32" s="8">
        <v>18.3</v>
      </c>
      <c r="BT32" s="8">
        <v>15.9</v>
      </c>
      <c r="BU32" s="8">
        <v>16.2</v>
      </c>
      <c r="BV32" s="8">
        <v>21.68</v>
      </c>
      <c r="BW32" s="8">
        <v>18.399999999999999</v>
      </c>
      <c r="BX32" s="8">
        <v>7.1</v>
      </c>
    </row>
    <row r="33" spans="2:76" ht="15.75" x14ac:dyDescent="0.3">
      <c r="B33" s="9" t="s">
        <v>46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>
        <f t="shared" ref="AE33:BF33" si="9">+SUM(AE30:AE32)</f>
        <v>0</v>
      </c>
      <c r="AF33" s="10">
        <f t="shared" si="9"/>
        <v>0</v>
      </c>
      <c r="AG33" s="10">
        <f t="shared" si="9"/>
        <v>0</v>
      </c>
      <c r="AH33" s="10">
        <f t="shared" si="9"/>
        <v>0</v>
      </c>
      <c r="AI33" s="10">
        <f t="shared" si="9"/>
        <v>0</v>
      </c>
      <c r="AJ33" s="10">
        <f t="shared" si="9"/>
        <v>0</v>
      </c>
      <c r="AK33" s="10">
        <f t="shared" si="9"/>
        <v>0</v>
      </c>
      <c r="AL33" s="10">
        <f t="shared" si="9"/>
        <v>0</v>
      </c>
      <c r="AM33" s="10">
        <f t="shared" si="9"/>
        <v>0</v>
      </c>
      <c r="AN33" s="10">
        <f t="shared" si="9"/>
        <v>0</v>
      </c>
      <c r="AO33" s="10">
        <f t="shared" si="9"/>
        <v>0</v>
      </c>
      <c r="AP33" s="10">
        <f t="shared" si="9"/>
        <v>0</v>
      </c>
      <c r="AQ33" s="10">
        <f t="shared" si="9"/>
        <v>0</v>
      </c>
      <c r="AR33" s="10">
        <f t="shared" si="9"/>
        <v>0</v>
      </c>
      <c r="AS33" s="10">
        <f t="shared" si="9"/>
        <v>0</v>
      </c>
      <c r="AT33" s="10">
        <f t="shared" si="9"/>
        <v>0</v>
      </c>
      <c r="AU33" s="10">
        <f t="shared" si="9"/>
        <v>0</v>
      </c>
      <c r="AV33" s="10">
        <f t="shared" si="9"/>
        <v>0</v>
      </c>
      <c r="AW33" s="10">
        <f t="shared" si="9"/>
        <v>0</v>
      </c>
      <c r="AX33" s="10">
        <f t="shared" si="9"/>
        <v>0</v>
      </c>
      <c r="AY33" s="10">
        <f t="shared" si="9"/>
        <v>0</v>
      </c>
      <c r="AZ33" s="10">
        <f t="shared" si="9"/>
        <v>222.4</v>
      </c>
      <c r="BA33" s="10">
        <f t="shared" si="9"/>
        <v>251.1</v>
      </c>
      <c r="BB33" s="10">
        <f t="shared" si="9"/>
        <v>302.79999999999995</v>
      </c>
      <c r="BC33" s="10">
        <f t="shared" si="9"/>
        <v>272</v>
      </c>
      <c r="BD33" s="10">
        <f t="shared" si="9"/>
        <v>254.8</v>
      </c>
      <c r="BE33" s="10">
        <f t="shared" si="9"/>
        <v>267.5</v>
      </c>
      <c r="BF33" s="10">
        <f t="shared" si="9"/>
        <v>300.70000000000005</v>
      </c>
      <c r="BG33" s="10">
        <v>271.10000000000002</v>
      </c>
      <c r="BH33" s="10">
        <v>230.3</v>
      </c>
      <c r="BI33" s="10">
        <f>+SUM(BI30:BI32)</f>
        <v>227.5</v>
      </c>
      <c r="BJ33" s="10">
        <f>+SUM(BJ30:BJ32)</f>
        <v>283.7</v>
      </c>
      <c r="BK33" s="10">
        <f>+SUM(BK30:BK32)</f>
        <v>255</v>
      </c>
      <c r="BL33" s="10">
        <f>+SUM(BL30:BL32)</f>
        <v>233.10000000000002</v>
      </c>
      <c r="BM33" s="10">
        <v>239.4</v>
      </c>
      <c r="BN33" s="10">
        <f>+SUM(BN30:BN32)</f>
        <v>292.40000000000003</v>
      </c>
      <c r="BO33" s="10">
        <f>+SUM(BO30:BO32)</f>
        <v>257</v>
      </c>
      <c r="BP33" s="10">
        <v>208.2</v>
      </c>
      <c r="BQ33" s="10">
        <v>221.4</v>
      </c>
      <c r="BR33" s="10">
        <v>233.6</v>
      </c>
      <c r="BS33" s="10">
        <f>+SUM(BS30:BS32)</f>
        <v>200.9</v>
      </c>
      <c r="BT33" s="10">
        <f>+SUM(BT30:BT32)</f>
        <v>182.8</v>
      </c>
      <c r="BU33" s="10">
        <f>+SUM(BU30:BU32)</f>
        <v>186.7</v>
      </c>
      <c r="BV33" s="10">
        <f t="shared" ref="BV33:BX33" si="10">+SUM(BV30:BV32)</f>
        <v>213.18</v>
      </c>
      <c r="BW33" s="10">
        <f t="shared" si="10"/>
        <v>182.6</v>
      </c>
      <c r="BX33" s="10">
        <f t="shared" si="10"/>
        <v>85.9</v>
      </c>
    </row>
    <row r="34" spans="2:76" s="15" customFormat="1" ht="15.75" x14ac:dyDescent="0.3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</row>
    <row r="35" spans="2:76" ht="16.5" thickBot="1" x14ac:dyDescent="0.35">
      <c r="B35" s="5" t="s">
        <v>52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</row>
    <row r="36" spans="2:76" ht="15.75" x14ac:dyDescent="0.3">
      <c r="B36" s="7" t="s">
        <v>42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>
        <v>44.3</v>
      </c>
      <c r="BR36" s="8">
        <v>59.6</v>
      </c>
      <c r="BS36" s="8">
        <v>50.1</v>
      </c>
      <c r="BT36" s="8">
        <v>43.8</v>
      </c>
      <c r="BU36" s="8">
        <v>43.24</v>
      </c>
      <c r="BV36" s="8">
        <v>57.89</v>
      </c>
      <c r="BW36" s="8">
        <v>46.2</v>
      </c>
      <c r="BX36" s="8">
        <v>27.8</v>
      </c>
    </row>
    <row r="37" spans="2:76" ht="15.75" x14ac:dyDescent="0.3">
      <c r="B37" s="7" t="s">
        <v>43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>
        <v>2.7</v>
      </c>
      <c r="BR37" s="8">
        <v>4.5</v>
      </c>
      <c r="BS37" s="8">
        <v>4.2</v>
      </c>
      <c r="BT37" s="8">
        <v>3</v>
      </c>
      <c r="BU37" s="8">
        <v>3.04</v>
      </c>
      <c r="BV37" s="8">
        <v>4.95</v>
      </c>
      <c r="BW37" s="8">
        <v>5.2</v>
      </c>
      <c r="BX37" s="8">
        <v>3.4</v>
      </c>
    </row>
    <row r="38" spans="2:76" ht="15.75" x14ac:dyDescent="0.3">
      <c r="B38" s="7" t="s">
        <v>45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>
        <v>0.6</v>
      </c>
      <c r="BR38" s="8">
        <v>0.7</v>
      </c>
      <c r="BS38" s="8">
        <v>0.7</v>
      </c>
      <c r="BT38" s="8">
        <v>0.8</v>
      </c>
      <c r="BU38" s="8">
        <v>0.92</v>
      </c>
      <c r="BV38" s="8">
        <v>1.3</v>
      </c>
      <c r="BW38" s="8">
        <v>1.2</v>
      </c>
      <c r="BX38" s="8">
        <v>1.4</v>
      </c>
    </row>
    <row r="39" spans="2:76" ht="15.75" x14ac:dyDescent="0.3">
      <c r="B39" s="9" t="s">
        <v>46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10">
        <f t="shared" ref="AE39:BU39" si="11">+SUM(AE36:AE38)</f>
        <v>0</v>
      </c>
      <c r="AF39" s="10">
        <f t="shared" si="11"/>
        <v>0</v>
      </c>
      <c r="AG39" s="10">
        <f t="shared" si="11"/>
        <v>0</v>
      </c>
      <c r="AH39" s="10">
        <f t="shared" si="11"/>
        <v>0</v>
      </c>
      <c r="AI39" s="10">
        <f t="shared" si="11"/>
        <v>0</v>
      </c>
      <c r="AJ39" s="10">
        <f t="shared" si="11"/>
        <v>0</v>
      </c>
      <c r="AK39" s="10">
        <f t="shared" si="11"/>
        <v>0</v>
      </c>
      <c r="AL39" s="10">
        <f t="shared" si="11"/>
        <v>0</v>
      </c>
      <c r="AM39" s="10">
        <f t="shared" si="11"/>
        <v>0</v>
      </c>
      <c r="AN39" s="10">
        <f t="shared" si="11"/>
        <v>0</v>
      </c>
      <c r="AO39" s="10">
        <f t="shared" si="11"/>
        <v>0</v>
      </c>
      <c r="AP39" s="10">
        <f t="shared" si="11"/>
        <v>0</v>
      </c>
      <c r="AQ39" s="10">
        <f t="shared" si="11"/>
        <v>0</v>
      </c>
      <c r="AR39" s="10">
        <f t="shared" si="11"/>
        <v>0</v>
      </c>
      <c r="AS39" s="10">
        <f t="shared" si="11"/>
        <v>0</v>
      </c>
      <c r="AT39" s="10">
        <f t="shared" si="11"/>
        <v>0</v>
      </c>
      <c r="AU39" s="10">
        <f t="shared" si="11"/>
        <v>0</v>
      </c>
      <c r="AV39" s="10">
        <f t="shared" si="11"/>
        <v>0</v>
      </c>
      <c r="AW39" s="10">
        <f t="shared" si="11"/>
        <v>0</v>
      </c>
      <c r="AX39" s="10">
        <f t="shared" si="11"/>
        <v>0</v>
      </c>
      <c r="AY39" s="10">
        <f t="shared" si="11"/>
        <v>0</v>
      </c>
      <c r="AZ39" s="10">
        <f t="shared" si="11"/>
        <v>0</v>
      </c>
      <c r="BA39" s="10">
        <f t="shared" si="11"/>
        <v>0</v>
      </c>
      <c r="BB39" s="10">
        <f t="shared" si="11"/>
        <v>0</v>
      </c>
      <c r="BC39" s="10">
        <f t="shared" si="11"/>
        <v>0</v>
      </c>
      <c r="BD39" s="10">
        <f t="shared" si="11"/>
        <v>0</v>
      </c>
      <c r="BE39" s="10">
        <f t="shared" si="11"/>
        <v>0</v>
      </c>
      <c r="BF39" s="10">
        <f t="shared" si="11"/>
        <v>0</v>
      </c>
      <c r="BG39" s="10">
        <f t="shared" si="11"/>
        <v>0</v>
      </c>
      <c r="BH39" s="10">
        <f t="shared" si="11"/>
        <v>0</v>
      </c>
      <c r="BI39" s="10">
        <f t="shared" si="11"/>
        <v>0</v>
      </c>
      <c r="BJ39" s="10">
        <f t="shared" si="11"/>
        <v>0</v>
      </c>
      <c r="BK39" s="10">
        <f t="shared" si="11"/>
        <v>0</v>
      </c>
      <c r="BL39" s="10">
        <f t="shared" si="11"/>
        <v>0</v>
      </c>
      <c r="BM39" s="10">
        <f t="shared" si="11"/>
        <v>0</v>
      </c>
      <c r="BN39" s="10">
        <f t="shared" si="11"/>
        <v>0</v>
      </c>
      <c r="BO39" s="10">
        <f t="shared" si="11"/>
        <v>0</v>
      </c>
      <c r="BP39" s="10">
        <f t="shared" si="11"/>
        <v>0</v>
      </c>
      <c r="BQ39" s="10">
        <f t="shared" si="11"/>
        <v>47.6</v>
      </c>
      <c r="BR39" s="10">
        <f t="shared" si="11"/>
        <v>64.8</v>
      </c>
      <c r="BS39" s="10">
        <f t="shared" si="11"/>
        <v>55.000000000000007</v>
      </c>
      <c r="BT39" s="10">
        <f t="shared" si="11"/>
        <v>47.599999999999994</v>
      </c>
      <c r="BU39" s="10">
        <f t="shared" si="11"/>
        <v>47.2</v>
      </c>
      <c r="BV39" s="10">
        <f t="shared" ref="BV39:BX39" si="12">+SUM(BV36:BV38)</f>
        <v>64.14</v>
      </c>
      <c r="BW39" s="10">
        <f t="shared" si="12"/>
        <v>52.600000000000009</v>
      </c>
      <c r="BX39" s="10">
        <f t="shared" si="12"/>
        <v>32.6</v>
      </c>
    </row>
    <row r="40" spans="2:76" ht="15" customHeight="1" x14ac:dyDescent="0.25"/>
    <row r="41" spans="2:76" ht="15" customHeight="1" x14ac:dyDescent="0.25"/>
    <row r="42" spans="2:76" ht="15" customHeight="1" x14ac:dyDescent="0.25"/>
    <row r="43" spans="2:76" ht="15" customHeight="1" x14ac:dyDescent="0.25"/>
    <row r="44" spans="2:76" ht="15" customHeight="1" x14ac:dyDescent="0.25"/>
    <row r="45" spans="2:76" ht="15" customHeight="1" x14ac:dyDescent="0.25"/>
    <row r="46" spans="2:76" ht="15" customHeight="1" x14ac:dyDescent="0.25"/>
    <row r="47" spans="2:76" ht="15" customHeight="1" x14ac:dyDescent="0.25"/>
    <row r="48" spans="2:76" ht="15" customHeight="1" x14ac:dyDescent="0.25"/>
    <row r="49" ht="15" customHeight="1" x14ac:dyDescent="0.25"/>
    <row r="50" ht="15" customHeight="1" x14ac:dyDescent="0.25"/>
    <row r="51" ht="15" customHeight="1" x14ac:dyDescent="0.25"/>
  </sheetData>
  <pageMargins left="0.7" right="0.7" top="0.75" bottom="0.75" header="0.3" footer="0.3"/>
  <customProperties>
    <customPr name="EpmWorksheetKeyString_GU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S51"/>
  <sheetViews>
    <sheetView showGridLines="0" topLeftCell="A2" workbookViewId="0">
      <pane xSplit="2" ySplit="2" topLeftCell="W4" activePane="bottomRight" state="frozen"/>
      <selection activeCell="AY3" sqref="AY3:BU3"/>
      <selection pane="topRight" activeCell="AY3" sqref="AY3:BU3"/>
      <selection pane="bottomLeft" activeCell="AY3" sqref="AY3:BU3"/>
      <selection pane="bottomRight" activeCell="W4" sqref="W4"/>
    </sheetView>
  </sheetViews>
  <sheetFormatPr baseColWidth="10" defaultColWidth="0" defaultRowHeight="15" customHeight="1" zeroHeight="1" x14ac:dyDescent="0.25"/>
  <cols>
    <col min="1" max="1" width="3.42578125" customWidth="1"/>
    <col min="2" max="2" width="15.7109375" customWidth="1"/>
    <col min="3" max="19" width="8.28515625" hidden="1" customWidth="1"/>
    <col min="20" max="22" width="7.7109375" hidden="1" customWidth="1"/>
    <col min="23" max="96" width="7.7109375" customWidth="1"/>
    <col min="97" max="97" width="4" customWidth="1"/>
    <col min="98" max="16384" width="11.42578125" hidden="1"/>
  </cols>
  <sheetData>
    <row r="1" spans="2:96" ht="48" customHeight="1" x14ac:dyDescent="0.25"/>
    <row r="2" spans="2:96" ht="18" x14ac:dyDescent="0.35">
      <c r="B2" s="1" t="s">
        <v>107</v>
      </c>
      <c r="D2" s="1"/>
      <c r="E2" s="1"/>
      <c r="F2" s="1"/>
      <c r="H2" s="1"/>
      <c r="I2" s="1"/>
      <c r="J2" s="1"/>
      <c r="L2" s="1"/>
      <c r="M2" s="1"/>
      <c r="N2" s="1"/>
      <c r="P2" s="1"/>
      <c r="Q2" s="1"/>
      <c r="R2" s="1"/>
      <c r="BV2" s="2" t="s">
        <v>1</v>
      </c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</row>
    <row r="3" spans="2:96" ht="15.75" x14ac:dyDescent="0.3">
      <c r="B3" s="3" t="s">
        <v>2</v>
      </c>
      <c r="C3" s="4" t="s">
        <v>103</v>
      </c>
      <c r="D3" s="4" t="s">
        <v>104</v>
      </c>
      <c r="E3" s="4" t="s">
        <v>105</v>
      </c>
      <c r="F3" s="4" t="s">
        <v>106</v>
      </c>
      <c r="G3" s="4" t="s">
        <v>99</v>
      </c>
      <c r="H3" s="4" t="s">
        <v>100</v>
      </c>
      <c r="I3" s="4" t="s">
        <v>101</v>
      </c>
      <c r="J3" s="4" t="s">
        <v>102</v>
      </c>
      <c r="K3" s="4" t="s">
        <v>95</v>
      </c>
      <c r="L3" s="4" t="s">
        <v>96</v>
      </c>
      <c r="M3" s="4" t="s">
        <v>97</v>
      </c>
      <c r="N3" s="4" t="s">
        <v>98</v>
      </c>
      <c r="O3" s="4" t="s">
        <v>91</v>
      </c>
      <c r="P3" s="4" t="s">
        <v>92</v>
      </c>
      <c r="Q3" s="4" t="s">
        <v>93</v>
      </c>
      <c r="R3" s="4" t="s">
        <v>94</v>
      </c>
      <c r="S3" s="4" t="s">
        <v>90</v>
      </c>
      <c r="T3" s="4" t="s">
        <v>89</v>
      </c>
      <c r="U3" s="4" t="s">
        <v>88</v>
      </c>
      <c r="V3" s="4" t="s">
        <v>87</v>
      </c>
      <c r="W3" s="4" t="s">
        <v>190</v>
      </c>
      <c r="X3" s="4" t="s">
        <v>143</v>
      </c>
      <c r="Y3" s="4" t="s">
        <v>144</v>
      </c>
      <c r="Z3" s="4" t="s">
        <v>145</v>
      </c>
      <c r="AA3" s="4" t="s">
        <v>146</v>
      </c>
      <c r="AB3" s="4" t="s">
        <v>147</v>
      </c>
      <c r="AC3" s="4" t="s">
        <v>148</v>
      </c>
      <c r="AD3" s="4" t="s">
        <v>149</v>
      </c>
      <c r="AE3" s="4" t="s">
        <v>150</v>
      </c>
      <c r="AF3" s="4" t="s">
        <v>151</v>
      </c>
      <c r="AG3" s="4" t="s">
        <v>152</v>
      </c>
      <c r="AH3" s="4" t="s">
        <v>153</v>
      </c>
      <c r="AI3" s="4" t="s">
        <v>154</v>
      </c>
      <c r="AJ3" s="4" t="s">
        <v>155</v>
      </c>
      <c r="AK3" s="4" t="s">
        <v>156</v>
      </c>
      <c r="AL3" s="4" t="s">
        <v>157</v>
      </c>
      <c r="AM3" s="4" t="s">
        <v>158</v>
      </c>
      <c r="AN3" s="4" t="s">
        <v>159</v>
      </c>
      <c r="AO3" s="4" t="s">
        <v>160</v>
      </c>
      <c r="AP3" s="4" t="s">
        <v>161</v>
      </c>
      <c r="AQ3" s="4" t="s">
        <v>162</v>
      </c>
      <c r="AR3" s="4" t="s">
        <v>163</v>
      </c>
      <c r="AS3" s="4" t="s">
        <v>164</v>
      </c>
      <c r="AT3" s="4" t="s">
        <v>165</v>
      </c>
      <c r="AU3" s="4" t="s">
        <v>166</v>
      </c>
      <c r="AV3" s="4" t="s">
        <v>167</v>
      </c>
      <c r="AW3" s="4" t="s">
        <v>168</v>
      </c>
      <c r="AX3" s="4" t="s">
        <v>169</v>
      </c>
      <c r="AY3" s="4" t="s">
        <v>170</v>
      </c>
      <c r="AZ3" s="4" t="s">
        <v>171</v>
      </c>
      <c r="BA3" s="4" t="s">
        <v>172</v>
      </c>
      <c r="BB3" s="4" t="s">
        <v>173</v>
      </c>
      <c r="BC3" s="4" t="s">
        <v>174</v>
      </c>
      <c r="BD3" s="4" t="s">
        <v>175</v>
      </c>
      <c r="BE3" s="4" t="s">
        <v>176</v>
      </c>
      <c r="BF3" s="4" t="s">
        <v>177</v>
      </c>
      <c r="BG3" s="4" t="s">
        <v>178</v>
      </c>
      <c r="BH3" s="4" t="s">
        <v>179</v>
      </c>
      <c r="BI3" s="4" t="s">
        <v>180</v>
      </c>
      <c r="BJ3" s="4" t="s">
        <v>181</v>
      </c>
      <c r="BK3" s="4" t="s">
        <v>182</v>
      </c>
      <c r="BL3" s="4" t="s">
        <v>183</v>
      </c>
      <c r="BM3" s="4" t="s">
        <v>184</v>
      </c>
      <c r="BN3" s="4" t="s">
        <v>185</v>
      </c>
      <c r="BO3" s="4" t="s">
        <v>186</v>
      </c>
      <c r="BP3" s="4" t="s">
        <v>187</v>
      </c>
      <c r="BQ3" s="4" t="s">
        <v>188</v>
      </c>
      <c r="BR3" s="4" t="s">
        <v>189</v>
      </c>
      <c r="BS3" s="4" t="s">
        <v>142</v>
      </c>
      <c r="BT3" s="4" t="s">
        <v>120</v>
      </c>
      <c r="BU3" s="4" t="s">
        <v>121</v>
      </c>
      <c r="BV3" s="4" t="s">
        <v>122</v>
      </c>
      <c r="BW3" s="4" t="s">
        <v>123</v>
      </c>
      <c r="BX3" s="4" t="s">
        <v>124</v>
      </c>
      <c r="BY3" s="4" t="s">
        <v>125</v>
      </c>
      <c r="BZ3" s="4" t="s">
        <v>126</v>
      </c>
      <c r="CA3" s="4" t="s">
        <v>127</v>
      </c>
      <c r="CB3" s="4" t="s">
        <v>128</v>
      </c>
      <c r="CC3" s="4" t="s">
        <v>129</v>
      </c>
      <c r="CD3" s="4" t="s">
        <v>130</v>
      </c>
      <c r="CE3" s="4" t="s">
        <v>131</v>
      </c>
      <c r="CF3" s="4" t="s">
        <v>132</v>
      </c>
      <c r="CG3" s="4" t="s">
        <v>133</v>
      </c>
      <c r="CH3" s="4" t="s">
        <v>134</v>
      </c>
      <c r="CI3" s="4" t="s">
        <v>135</v>
      </c>
      <c r="CJ3" s="4" t="s">
        <v>136</v>
      </c>
      <c r="CK3" s="4" t="s">
        <v>137</v>
      </c>
      <c r="CL3" s="4" t="s">
        <v>138</v>
      </c>
      <c r="CM3" s="4" t="s">
        <v>139</v>
      </c>
      <c r="CN3" s="4" t="s">
        <v>140</v>
      </c>
      <c r="CO3" s="4" t="s">
        <v>141</v>
      </c>
      <c r="CP3" s="17" t="s">
        <v>193</v>
      </c>
      <c r="CQ3" s="17" t="s">
        <v>194</v>
      </c>
      <c r="CR3" s="17" t="s">
        <v>196</v>
      </c>
    </row>
    <row r="4" spans="2:96" ht="16.5" thickBot="1" x14ac:dyDescent="0.35">
      <c r="B4" s="5" t="s">
        <v>109</v>
      </c>
      <c r="C4" s="6"/>
      <c r="D4" s="5"/>
      <c r="E4" s="5"/>
      <c r="F4" s="5"/>
      <c r="G4" s="6"/>
      <c r="H4" s="5"/>
      <c r="I4" s="5"/>
      <c r="J4" s="5"/>
      <c r="K4" s="6"/>
      <c r="L4" s="5"/>
      <c r="M4" s="5"/>
      <c r="N4" s="5"/>
      <c r="O4" s="6"/>
      <c r="P4" s="5"/>
      <c r="Q4" s="5"/>
      <c r="R4" s="5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</row>
    <row r="5" spans="2:96" ht="15.75" x14ac:dyDescent="0.3">
      <c r="B5" s="7" t="s">
        <v>116</v>
      </c>
      <c r="C5" s="8"/>
      <c r="D5" s="7"/>
      <c r="E5" s="7"/>
      <c r="F5" s="7"/>
      <c r="G5" s="8"/>
      <c r="H5" s="7"/>
      <c r="I5" s="7"/>
      <c r="J5" s="7"/>
      <c r="K5" s="8"/>
      <c r="L5" s="7"/>
      <c r="M5" s="7"/>
      <c r="N5" s="7"/>
      <c r="O5" s="8"/>
      <c r="P5" s="7"/>
      <c r="Q5" s="7"/>
      <c r="R5" s="7"/>
      <c r="S5" s="8"/>
      <c r="T5" s="8"/>
      <c r="U5" s="8"/>
      <c r="V5" s="8"/>
      <c r="W5" s="8"/>
      <c r="X5" s="8">
        <f>157.9+43.7</f>
        <v>201.60000000000002</v>
      </c>
      <c r="Y5" s="8">
        <f>152+42.9</f>
        <v>194.9</v>
      </c>
      <c r="Z5" s="8">
        <f>150.2+44.5</f>
        <v>194.7</v>
      </c>
      <c r="AA5" s="8">
        <f>133.3+43.1</f>
        <v>176.4</v>
      </c>
      <c r="AB5" s="8">
        <f>159+49.4</f>
        <v>208.4</v>
      </c>
      <c r="AC5" s="8">
        <f>154.1+48.6</f>
        <v>202.7</v>
      </c>
      <c r="AD5" s="8">
        <f>152.1+46.7</f>
        <v>198.8</v>
      </c>
      <c r="AE5" s="8">
        <f>139+43.9</f>
        <v>182.9</v>
      </c>
      <c r="AF5" s="8">
        <f>153.4+51.4</f>
        <v>204.8</v>
      </c>
      <c r="AG5" s="8">
        <f>155.1+50.8</f>
        <v>205.89999999999998</v>
      </c>
      <c r="AH5" s="8">
        <f>152.7+50.1</f>
        <v>202.79999999999998</v>
      </c>
      <c r="AI5" s="8">
        <v>182.3</v>
      </c>
      <c r="AJ5" s="8">
        <v>216.3</v>
      </c>
      <c r="AK5" s="8">
        <v>209.1</v>
      </c>
      <c r="AL5" s="8">
        <v>207.3</v>
      </c>
      <c r="AM5" s="8">
        <v>195.5</v>
      </c>
      <c r="AN5" s="8">
        <v>228.3</v>
      </c>
      <c r="AO5" s="8">
        <v>217.6</v>
      </c>
      <c r="AP5" s="8">
        <v>210.7</v>
      </c>
      <c r="AQ5" s="8">
        <v>196.9</v>
      </c>
      <c r="AR5" s="8">
        <v>232.1</v>
      </c>
      <c r="AS5" s="8">
        <v>224.3</v>
      </c>
      <c r="AT5" s="8">
        <v>216.2</v>
      </c>
      <c r="AU5" s="8">
        <v>203.4</v>
      </c>
      <c r="AV5" s="8">
        <v>230.5</v>
      </c>
      <c r="AW5" s="8">
        <v>220</v>
      </c>
      <c r="AX5" s="8">
        <v>212.8</v>
      </c>
      <c r="AY5" s="8">
        <v>196.09738849511101</v>
      </c>
      <c r="AZ5" s="8">
        <v>237.2</v>
      </c>
      <c r="BA5" s="8">
        <v>237.2</v>
      </c>
      <c r="BB5" s="8">
        <v>229.827325401152</v>
      </c>
      <c r="BC5" s="8">
        <v>199.67706801805798</v>
      </c>
      <c r="BD5" s="8">
        <v>248.9</v>
      </c>
      <c r="BE5" s="8">
        <v>234.5</v>
      </c>
      <c r="BF5" s="8">
        <v>237.3</v>
      </c>
      <c r="BG5" s="8">
        <v>217.9</v>
      </c>
      <c r="BH5" s="8">
        <v>264.5</v>
      </c>
      <c r="BI5" s="8">
        <v>248.046297646771</v>
      </c>
      <c r="BJ5" s="8">
        <v>276.60000000000002</v>
      </c>
      <c r="BK5" s="8">
        <v>268.7</v>
      </c>
      <c r="BL5" s="8">
        <v>330.8</v>
      </c>
      <c r="BM5" s="8">
        <v>318.8</v>
      </c>
      <c r="BN5" s="8">
        <v>320.39999999999998</v>
      </c>
      <c r="BO5" s="8">
        <v>283.2</v>
      </c>
      <c r="BP5" s="8">
        <v>342.52771720334397</v>
      </c>
      <c r="BQ5" s="8">
        <v>331.79899999999998</v>
      </c>
      <c r="BR5" s="8">
        <v>338.97779700000001</v>
      </c>
      <c r="BS5" s="8">
        <v>285.10000000000002</v>
      </c>
      <c r="BT5" s="8">
        <v>333.26325900000001</v>
      </c>
      <c r="BU5" s="8">
        <v>330.9</v>
      </c>
      <c r="BV5" s="8">
        <v>317.64</v>
      </c>
      <c r="BW5" s="8">
        <v>288.10000000000002</v>
      </c>
      <c r="BX5" s="8">
        <v>337.6</v>
      </c>
      <c r="BY5" s="8">
        <v>342.2</v>
      </c>
      <c r="BZ5" s="8">
        <v>338.9</v>
      </c>
      <c r="CA5" s="8">
        <v>303.89999999999998</v>
      </c>
      <c r="CB5" s="8">
        <v>359</v>
      </c>
      <c r="CC5" s="8">
        <v>353.2</v>
      </c>
      <c r="CD5" s="8">
        <v>340.4</v>
      </c>
      <c r="CE5" s="8">
        <v>312</v>
      </c>
      <c r="CF5" s="8">
        <v>360.7</v>
      </c>
      <c r="CG5" s="8">
        <v>340</v>
      </c>
      <c r="CH5" s="8">
        <v>333.4</v>
      </c>
      <c r="CI5" s="8">
        <v>310.10000000000002</v>
      </c>
      <c r="CJ5" s="8">
        <v>360.9</v>
      </c>
      <c r="CK5" s="8">
        <v>349.1</v>
      </c>
      <c r="CL5" s="8">
        <v>328.7</v>
      </c>
      <c r="CM5" s="8">
        <v>304.5</v>
      </c>
      <c r="CN5" s="8">
        <v>357.1</v>
      </c>
      <c r="CO5" s="8">
        <v>351.8</v>
      </c>
      <c r="CP5" s="8">
        <v>331.2</v>
      </c>
      <c r="CQ5" s="8">
        <v>301.33999999999997</v>
      </c>
      <c r="CR5" s="8">
        <v>346.5</v>
      </c>
    </row>
    <row r="6" spans="2:96" ht="15.75" x14ac:dyDescent="0.3">
      <c r="B6" s="7" t="s">
        <v>110</v>
      </c>
      <c r="C6" s="8"/>
      <c r="D6" s="7"/>
      <c r="E6" s="7"/>
      <c r="F6" s="7"/>
      <c r="G6" s="8"/>
      <c r="H6" s="7"/>
      <c r="I6" s="7"/>
      <c r="J6" s="7"/>
      <c r="K6" s="8"/>
      <c r="L6" s="7"/>
      <c r="M6" s="7"/>
      <c r="N6" s="7"/>
      <c r="O6" s="8"/>
      <c r="P6" s="7"/>
      <c r="Q6" s="7"/>
      <c r="R6" s="7"/>
      <c r="S6" s="8"/>
      <c r="T6" s="8"/>
      <c r="U6" s="8"/>
      <c r="V6" s="8"/>
      <c r="W6" s="8"/>
      <c r="X6" s="8">
        <v>59.6</v>
      </c>
      <c r="Y6" s="8">
        <v>51.9</v>
      </c>
      <c r="Z6" s="8">
        <v>47</v>
      </c>
      <c r="AA6" s="8">
        <v>50.2</v>
      </c>
      <c r="AB6" s="8">
        <v>63.2</v>
      </c>
      <c r="AC6" s="8">
        <v>52.2</v>
      </c>
      <c r="AD6" s="8">
        <v>44.1</v>
      </c>
      <c r="AE6" s="8">
        <v>44.4</v>
      </c>
      <c r="AF6" s="8">
        <v>50.8</v>
      </c>
      <c r="AG6" s="8">
        <v>49.1</v>
      </c>
      <c r="AH6" s="8">
        <v>44.3</v>
      </c>
      <c r="AI6" s="8">
        <v>44.3</v>
      </c>
      <c r="AJ6" s="8">
        <v>60.6</v>
      </c>
      <c r="AK6" s="8">
        <v>51.3</v>
      </c>
      <c r="AL6" s="8">
        <v>46</v>
      </c>
      <c r="AM6" s="8">
        <v>48.6</v>
      </c>
      <c r="AN6" s="8">
        <v>58.6</v>
      </c>
      <c r="AO6" s="8">
        <v>52.7</v>
      </c>
      <c r="AP6" s="8">
        <v>49.2</v>
      </c>
      <c r="AQ6" s="8">
        <v>12.9</v>
      </c>
      <c r="AR6" s="8">
        <v>14.2</v>
      </c>
      <c r="AS6" s="8">
        <v>14.4</v>
      </c>
      <c r="AT6" s="8">
        <v>10.4</v>
      </c>
      <c r="AU6" s="8">
        <v>13.7</v>
      </c>
      <c r="AV6" s="8">
        <v>15.4</v>
      </c>
      <c r="AW6" s="8">
        <v>14.1</v>
      </c>
      <c r="AX6" s="8">
        <v>9.9</v>
      </c>
      <c r="AY6" s="8">
        <v>14.908324689663999</v>
      </c>
      <c r="AZ6" s="8">
        <v>15.2</v>
      </c>
      <c r="BA6" s="8">
        <v>13</v>
      </c>
      <c r="BB6" s="8">
        <v>11.022899236101999</v>
      </c>
      <c r="BC6" s="8">
        <v>10.996560425797</v>
      </c>
      <c r="BD6" s="8">
        <v>15.981652161200985</v>
      </c>
      <c r="BE6" s="8">
        <v>13.4</v>
      </c>
      <c r="BF6" s="8">
        <v>11.6</v>
      </c>
      <c r="BG6" s="8">
        <v>14.399999999999999</v>
      </c>
      <c r="BH6" s="8">
        <v>21</v>
      </c>
      <c r="BI6" s="8">
        <v>15.087200982800004</v>
      </c>
      <c r="BJ6" s="8">
        <v>16.899999999999999</v>
      </c>
      <c r="BK6" s="8">
        <v>19.100000000000001</v>
      </c>
      <c r="BL6" s="8">
        <v>25.2</v>
      </c>
      <c r="BM6" s="8">
        <v>20.6</v>
      </c>
      <c r="BN6" s="8">
        <v>20.100000000000001</v>
      </c>
      <c r="BO6" s="8">
        <v>21.3</v>
      </c>
      <c r="BP6" s="8">
        <v>28.180077568026007</v>
      </c>
      <c r="BQ6" s="8">
        <v>23.699000000000002</v>
      </c>
      <c r="BR6" s="8">
        <v>24.781368000000001</v>
      </c>
      <c r="BS6" s="8">
        <v>24.7</v>
      </c>
      <c r="BT6" s="8">
        <v>27.682109789334977</v>
      </c>
      <c r="BU6" s="8">
        <v>25.4</v>
      </c>
      <c r="BV6" s="8">
        <v>23.35</v>
      </c>
      <c r="BW6" s="8">
        <v>27.7</v>
      </c>
      <c r="BX6" s="8">
        <v>22.1</v>
      </c>
      <c r="BY6" s="8">
        <v>23.8</v>
      </c>
      <c r="BZ6" s="8">
        <v>23</v>
      </c>
      <c r="CA6" s="8">
        <v>22.7</v>
      </c>
      <c r="CB6" s="8">
        <v>26.9</v>
      </c>
      <c r="CC6" s="8">
        <v>23.3</v>
      </c>
      <c r="CD6" s="8">
        <v>23.5</v>
      </c>
      <c r="CE6" s="8">
        <v>23.7</v>
      </c>
      <c r="CF6" s="8">
        <v>28.4</v>
      </c>
      <c r="CG6" s="8">
        <v>23.6</v>
      </c>
      <c r="CH6" s="8">
        <v>22.7</v>
      </c>
      <c r="CI6" s="8">
        <v>25.2</v>
      </c>
      <c r="CJ6" s="8">
        <v>29</v>
      </c>
      <c r="CK6" s="8">
        <v>25.9</v>
      </c>
      <c r="CL6" s="8">
        <v>22.9</v>
      </c>
      <c r="CM6" s="8">
        <v>21.9</v>
      </c>
      <c r="CN6" s="8">
        <v>28.3</v>
      </c>
      <c r="CO6" s="8">
        <v>23.3</v>
      </c>
      <c r="CP6" s="8">
        <v>21.3</v>
      </c>
      <c r="CQ6" s="8">
        <v>21.3</v>
      </c>
      <c r="CR6" s="8">
        <v>15.9</v>
      </c>
    </row>
    <row r="7" spans="2:96" ht="15.75" x14ac:dyDescent="0.3">
      <c r="B7" s="7" t="s">
        <v>111</v>
      </c>
      <c r="C7" s="8"/>
      <c r="D7" s="7"/>
      <c r="E7" s="7"/>
      <c r="F7" s="7"/>
      <c r="G7" s="8"/>
      <c r="H7" s="7"/>
      <c r="I7" s="7"/>
      <c r="J7" s="7"/>
      <c r="K7" s="8"/>
      <c r="L7" s="7"/>
      <c r="M7" s="7"/>
      <c r="N7" s="7"/>
      <c r="O7" s="8"/>
      <c r="P7" s="7"/>
      <c r="Q7" s="7"/>
      <c r="R7" s="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>
        <v>39.299999999999997</v>
      </c>
      <c r="AR7" s="8">
        <v>50.8</v>
      </c>
      <c r="AS7" s="8">
        <v>44.4</v>
      </c>
      <c r="AT7" s="8">
        <v>43</v>
      </c>
      <c r="AU7" s="8">
        <v>41.9</v>
      </c>
      <c r="AV7" s="8">
        <v>55.1</v>
      </c>
      <c r="AW7" s="8">
        <v>50.1</v>
      </c>
      <c r="AX7" s="8">
        <v>48.1</v>
      </c>
      <c r="AY7" s="8">
        <v>47.071493904299004</v>
      </c>
      <c r="AZ7" s="8">
        <v>60.1</v>
      </c>
      <c r="BA7" s="8">
        <v>54.8</v>
      </c>
      <c r="BB7" s="8">
        <v>48.052818696892992</v>
      </c>
      <c r="BC7" s="8">
        <v>45.474380337135003</v>
      </c>
      <c r="BD7" s="8">
        <v>59.572389240681005</v>
      </c>
      <c r="BE7" s="8">
        <v>51.9</v>
      </c>
      <c r="BF7" s="8">
        <v>47.1</v>
      </c>
      <c r="BG7" s="8">
        <v>49.1</v>
      </c>
      <c r="BH7" s="8">
        <v>61.67</v>
      </c>
      <c r="BI7" s="8">
        <v>52.02668410843598</v>
      </c>
      <c r="BJ7" s="8">
        <v>60.3</v>
      </c>
      <c r="BK7" s="8">
        <v>67.3</v>
      </c>
      <c r="BL7" s="8">
        <v>86.6</v>
      </c>
      <c r="BM7" s="8">
        <v>79.7</v>
      </c>
      <c r="BN7" s="8">
        <v>73.2</v>
      </c>
      <c r="BO7" s="8">
        <v>72.2</v>
      </c>
      <c r="BP7" s="8">
        <v>87.380830341905011</v>
      </c>
      <c r="BQ7" s="8">
        <v>77.477000000000004</v>
      </c>
      <c r="BR7" s="8">
        <v>70.699420000000003</v>
      </c>
      <c r="BS7" s="8">
        <v>71</v>
      </c>
      <c r="BT7" s="8">
        <v>80.318097673106706</v>
      </c>
      <c r="BU7" s="8">
        <v>78.099999999999994</v>
      </c>
      <c r="BV7" s="8">
        <v>68.88</v>
      </c>
      <c r="BW7" s="8">
        <v>62.9</v>
      </c>
      <c r="BX7" s="8">
        <v>78.8</v>
      </c>
      <c r="BY7" s="8">
        <v>77.099999999999994</v>
      </c>
      <c r="BZ7" s="8">
        <v>69.099999999999994</v>
      </c>
      <c r="CA7" s="8">
        <v>66.7</v>
      </c>
      <c r="CB7" s="8">
        <v>81.900000000000006</v>
      </c>
      <c r="CC7" s="8">
        <v>75.2</v>
      </c>
      <c r="CD7" s="8">
        <v>67.400000000000006</v>
      </c>
      <c r="CE7" s="8">
        <v>68.599999999999994</v>
      </c>
      <c r="CF7" s="8">
        <v>81.7</v>
      </c>
      <c r="CG7" s="8">
        <v>73.3</v>
      </c>
      <c r="CH7" s="8">
        <v>65.5</v>
      </c>
      <c r="CI7" s="8">
        <v>66.5</v>
      </c>
      <c r="CJ7" s="8">
        <v>76.400000000000006</v>
      </c>
      <c r="CK7" s="8">
        <v>72</v>
      </c>
      <c r="CL7" s="8">
        <v>64.2</v>
      </c>
      <c r="CM7" s="8">
        <v>66</v>
      </c>
      <c r="CN7" s="8">
        <v>77.599999999999994</v>
      </c>
      <c r="CO7" s="8">
        <v>72.8</v>
      </c>
      <c r="CP7" s="8">
        <v>64.099999999999994</v>
      </c>
      <c r="CQ7" s="8">
        <v>68.099999999999994</v>
      </c>
      <c r="CR7" s="8">
        <v>76.5</v>
      </c>
    </row>
    <row r="8" spans="2:96" ht="15.75" x14ac:dyDescent="0.3">
      <c r="B8" s="7" t="s">
        <v>112</v>
      </c>
      <c r="C8" s="8"/>
      <c r="D8" s="7"/>
      <c r="E8" s="7"/>
      <c r="F8" s="7"/>
      <c r="G8" s="8"/>
      <c r="H8" s="7"/>
      <c r="I8" s="7"/>
      <c r="J8" s="7"/>
      <c r="K8" s="8"/>
      <c r="L8" s="7"/>
      <c r="M8" s="7"/>
      <c r="N8" s="7"/>
      <c r="O8" s="8"/>
      <c r="P8" s="7"/>
      <c r="Q8" s="7"/>
      <c r="R8" s="7"/>
      <c r="S8" s="8"/>
      <c r="T8" s="8"/>
      <c r="U8" s="8"/>
      <c r="V8" s="8"/>
      <c r="W8" s="8"/>
      <c r="X8" s="8">
        <v>5.2</v>
      </c>
      <c r="Y8" s="8">
        <v>4.8</v>
      </c>
      <c r="Z8" s="8">
        <v>1.6</v>
      </c>
      <c r="AA8" s="8">
        <v>1.5</v>
      </c>
      <c r="AB8" s="8">
        <v>1.8</v>
      </c>
      <c r="AC8" s="8">
        <v>1.3</v>
      </c>
      <c r="AD8" s="8">
        <v>1</v>
      </c>
      <c r="AE8" s="8">
        <v>1</v>
      </c>
      <c r="AF8" s="8">
        <v>1.4</v>
      </c>
      <c r="AG8" s="8">
        <v>1.3</v>
      </c>
      <c r="AH8" s="8">
        <v>1.2</v>
      </c>
      <c r="AI8" s="8">
        <v>1.2</v>
      </c>
      <c r="AJ8" s="8">
        <v>1.7</v>
      </c>
      <c r="AK8" s="8">
        <v>2</v>
      </c>
      <c r="AL8" s="8">
        <v>3.1</v>
      </c>
      <c r="AM8" s="8">
        <v>1.9</v>
      </c>
      <c r="AN8" s="8">
        <v>2.2999999999999998</v>
      </c>
      <c r="AO8" s="8">
        <v>2.6</v>
      </c>
      <c r="AP8" s="8">
        <v>2.5</v>
      </c>
      <c r="AQ8" s="8">
        <v>2.6</v>
      </c>
      <c r="AR8" s="8">
        <v>3.3</v>
      </c>
      <c r="AS8" s="8">
        <v>3</v>
      </c>
      <c r="AT8" s="8">
        <v>2.6</v>
      </c>
      <c r="AU8" s="8">
        <v>5</v>
      </c>
      <c r="AV8" s="8">
        <v>7.9</v>
      </c>
      <c r="AW8" s="8">
        <v>9</v>
      </c>
      <c r="AX8" s="8">
        <v>12.1</v>
      </c>
      <c r="AY8" s="8">
        <v>14.283569573546998</v>
      </c>
      <c r="AZ8" s="8">
        <v>16.7</v>
      </c>
      <c r="BA8" s="8">
        <v>16.399999999999999</v>
      </c>
      <c r="BB8" s="8">
        <v>15.387776993301999</v>
      </c>
      <c r="BC8" s="8">
        <v>15.141450972644</v>
      </c>
      <c r="BD8" s="8">
        <v>18.636019044110004</v>
      </c>
      <c r="BE8" s="8">
        <v>15.8</v>
      </c>
      <c r="BF8" s="8">
        <v>16.2</v>
      </c>
      <c r="BG8" s="8">
        <v>16.299999999999997</v>
      </c>
      <c r="BH8" s="8">
        <v>18.100000000000001</v>
      </c>
      <c r="BI8" s="8">
        <v>16.153142495792</v>
      </c>
      <c r="BJ8" s="8">
        <v>18.399999999999999</v>
      </c>
      <c r="BK8" s="8">
        <v>20.3</v>
      </c>
      <c r="BL8" s="8">
        <v>24</v>
      </c>
      <c r="BM8" s="8">
        <v>22.689999999999998</v>
      </c>
      <c r="BN8" s="8">
        <v>22.6</v>
      </c>
      <c r="BO8" s="8">
        <v>21.9</v>
      </c>
      <c r="BP8" s="8">
        <v>25.802920529031997</v>
      </c>
      <c r="BQ8" s="8">
        <v>24.332999999999998</v>
      </c>
      <c r="BR8" s="8">
        <v>23.749462000000001</v>
      </c>
      <c r="BS8" s="8">
        <v>22.2</v>
      </c>
      <c r="BT8" s="8">
        <v>23.112760254848652</v>
      </c>
      <c r="BU8" s="8">
        <v>22.3</v>
      </c>
      <c r="BV8" s="8">
        <v>21.03</v>
      </c>
      <c r="BW8" s="8">
        <v>20.399999999999999</v>
      </c>
      <c r="BX8" s="8">
        <v>24.2</v>
      </c>
      <c r="BY8" s="8">
        <v>25.1</v>
      </c>
      <c r="BZ8" s="8">
        <v>23.5</v>
      </c>
      <c r="CA8" s="8">
        <v>23.5</v>
      </c>
      <c r="CB8" s="8">
        <v>28.8</v>
      </c>
      <c r="CC8" s="8">
        <v>27.9</v>
      </c>
      <c r="CD8" s="8">
        <v>26.5</v>
      </c>
      <c r="CE8" s="8">
        <v>28</v>
      </c>
      <c r="CF8" s="8">
        <v>29.5</v>
      </c>
      <c r="CG8" s="8">
        <v>27.4</v>
      </c>
      <c r="CH8" s="8">
        <v>26.4</v>
      </c>
      <c r="CI8" s="8">
        <v>28.2</v>
      </c>
      <c r="CJ8" s="8">
        <v>32.4</v>
      </c>
      <c r="CK8" s="8">
        <v>30.6</v>
      </c>
      <c r="CL8" s="8">
        <v>28.3</v>
      </c>
      <c r="CM8" s="8">
        <v>29.2</v>
      </c>
      <c r="CN8" s="8">
        <v>31.5</v>
      </c>
      <c r="CO8" s="8">
        <v>29.6</v>
      </c>
      <c r="CP8" s="8">
        <v>28.1</v>
      </c>
      <c r="CQ8" s="8">
        <v>28.54</v>
      </c>
      <c r="CR8" s="8">
        <v>27</v>
      </c>
    </row>
    <row r="9" spans="2:96" ht="15.75" x14ac:dyDescent="0.3">
      <c r="B9" s="9" t="s">
        <v>46</v>
      </c>
      <c r="C9" s="10"/>
      <c r="D9" s="9"/>
      <c r="E9" s="9"/>
      <c r="F9" s="9"/>
      <c r="G9" s="10"/>
      <c r="H9" s="9"/>
      <c r="I9" s="10">
        <f t="shared" ref="I9:M9" si="0">+SUM(I5:I8)</f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/>
      <c r="O9" s="10"/>
      <c r="P9" s="10"/>
      <c r="Q9" s="10"/>
      <c r="R9" s="10"/>
      <c r="S9" s="10">
        <f t="shared" ref="S9" si="1">+SUM(S5:S8)</f>
        <v>0</v>
      </c>
      <c r="T9" s="10">
        <f t="shared" ref="T9:AX9" si="2">+SUM(T5:T8)</f>
        <v>0</v>
      </c>
      <c r="U9" s="10">
        <f t="shared" si="2"/>
        <v>0</v>
      </c>
      <c r="V9" s="10">
        <f t="shared" si="2"/>
        <v>0</v>
      </c>
      <c r="W9" s="10">
        <f t="shared" si="2"/>
        <v>0</v>
      </c>
      <c r="X9" s="10">
        <f t="shared" si="2"/>
        <v>266.40000000000003</v>
      </c>
      <c r="Y9" s="10">
        <f t="shared" si="2"/>
        <v>251.60000000000002</v>
      </c>
      <c r="Z9" s="10">
        <f t="shared" si="2"/>
        <v>243.29999999999998</v>
      </c>
      <c r="AA9" s="10">
        <f t="shared" si="2"/>
        <v>228.10000000000002</v>
      </c>
      <c r="AB9" s="10">
        <f t="shared" si="2"/>
        <v>273.40000000000003</v>
      </c>
      <c r="AC9" s="10">
        <f t="shared" si="2"/>
        <v>256.2</v>
      </c>
      <c r="AD9" s="10">
        <f t="shared" si="2"/>
        <v>243.9</v>
      </c>
      <c r="AE9" s="10">
        <f t="shared" si="2"/>
        <v>228.3</v>
      </c>
      <c r="AF9" s="10">
        <f t="shared" si="2"/>
        <v>257</v>
      </c>
      <c r="AG9" s="10">
        <f t="shared" si="2"/>
        <v>256.29999999999995</v>
      </c>
      <c r="AH9" s="10">
        <f t="shared" si="2"/>
        <v>248.29999999999995</v>
      </c>
      <c r="AI9" s="10">
        <f t="shared" si="2"/>
        <v>227.8</v>
      </c>
      <c r="AJ9" s="10">
        <f t="shared" si="2"/>
        <v>278.60000000000002</v>
      </c>
      <c r="AK9" s="10">
        <f t="shared" si="2"/>
        <v>262.39999999999998</v>
      </c>
      <c r="AL9" s="10">
        <f t="shared" si="2"/>
        <v>256.40000000000003</v>
      </c>
      <c r="AM9" s="10">
        <f t="shared" si="2"/>
        <v>246</v>
      </c>
      <c r="AN9" s="10">
        <f t="shared" si="2"/>
        <v>289.20000000000005</v>
      </c>
      <c r="AO9" s="10">
        <f t="shared" si="2"/>
        <v>272.90000000000003</v>
      </c>
      <c r="AP9" s="10">
        <f t="shared" si="2"/>
        <v>262.39999999999998</v>
      </c>
      <c r="AQ9" s="10">
        <f t="shared" si="2"/>
        <v>251.70000000000002</v>
      </c>
      <c r="AR9" s="10">
        <f t="shared" si="2"/>
        <v>300.39999999999998</v>
      </c>
      <c r="AS9" s="10">
        <f t="shared" si="2"/>
        <v>286.10000000000002</v>
      </c>
      <c r="AT9" s="10">
        <f t="shared" si="2"/>
        <v>272.20000000000005</v>
      </c>
      <c r="AU9" s="10">
        <f t="shared" si="2"/>
        <v>264</v>
      </c>
      <c r="AV9" s="10">
        <f t="shared" si="2"/>
        <v>308.89999999999998</v>
      </c>
      <c r="AW9" s="10">
        <f t="shared" si="2"/>
        <v>293.2</v>
      </c>
      <c r="AX9" s="10">
        <f t="shared" si="2"/>
        <v>282.90000000000003</v>
      </c>
      <c r="AY9" s="10">
        <v>272.36077666262099</v>
      </c>
      <c r="AZ9" s="10">
        <v>329.2</v>
      </c>
      <c r="BA9" s="10">
        <v>321.39999999999998</v>
      </c>
      <c r="BB9" s="10">
        <v>304.32674187754299</v>
      </c>
      <c r="BC9" s="10">
        <v>271.28945975363399</v>
      </c>
      <c r="BD9" s="10">
        <v>343.11894963074593</v>
      </c>
      <c r="BE9" s="10">
        <v>315.6115776663209</v>
      </c>
      <c r="BF9" s="10">
        <v>312.2</v>
      </c>
      <c r="BG9" s="10">
        <v>297.7</v>
      </c>
      <c r="BH9" s="10">
        <v>365.27000000000004</v>
      </c>
      <c r="BI9" s="10">
        <v>331.31332523379899</v>
      </c>
      <c r="BJ9" s="10">
        <v>372.2</v>
      </c>
      <c r="BK9" s="10">
        <v>375.40000000000003</v>
      </c>
      <c r="BL9" s="10">
        <v>466.6</v>
      </c>
      <c r="BM9" s="10">
        <v>441.79</v>
      </c>
      <c r="BN9" s="10">
        <v>436.3</v>
      </c>
      <c r="BO9" s="10">
        <v>398.59999999999997</v>
      </c>
      <c r="BP9" s="10">
        <v>483.9</v>
      </c>
      <c r="BQ9" s="10">
        <v>457.28</v>
      </c>
      <c r="BR9" s="10">
        <v>458.20804699999997</v>
      </c>
      <c r="BS9" s="10">
        <v>403</v>
      </c>
      <c r="BT9" s="10">
        <v>464.37622671729036</v>
      </c>
      <c r="BU9" s="10">
        <v>456.7</v>
      </c>
      <c r="BV9" s="10">
        <v>430.9</v>
      </c>
      <c r="BW9" s="10">
        <f t="shared" ref="BW9:CG9" si="3">+SUM(BW5:BW8)</f>
        <v>399.09999999999997</v>
      </c>
      <c r="BX9" s="10">
        <f t="shared" si="3"/>
        <v>462.70000000000005</v>
      </c>
      <c r="BY9" s="10">
        <f t="shared" si="3"/>
        <v>468.20000000000005</v>
      </c>
      <c r="BZ9" s="10">
        <f t="shared" si="3"/>
        <v>454.5</v>
      </c>
      <c r="CA9" s="10">
        <f t="shared" si="3"/>
        <v>416.79999999999995</v>
      </c>
      <c r="CB9" s="10">
        <f t="shared" si="3"/>
        <v>496.59999999999997</v>
      </c>
      <c r="CC9" s="10">
        <f t="shared" si="3"/>
        <v>479.59999999999997</v>
      </c>
      <c r="CD9" s="10">
        <f t="shared" si="3"/>
        <v>457.79999999999995</v>
      </c>
      <c r="CE9" s="10">
        <f t="shared" si="3"/>
        <v>432.29999999999995</v>
      </c>
      <c r="CF9" s="10">
        <f t="shared" si="3"/>
        <v>500.29999999999995</v>
      </c>
      <c r="CG9" s="10">
        <f t="shared" si="3"/>
        <v>464.3</v>
      </c>
      <c r="CH9" s="10">
        <f>+SUM(CH5:CH8)</f>
        <v>447.99999999999994</v>
      </c>
      <c r="CI9" s="10">
        <f t="shared" ref="CI9:CQ9" si="4">+SUM(CI5:CI8)</f>
        <v>430</v>
      </c>
      <c r="CJ9" s="10">
        <f t="shared" si="4"/>
        <v>498.69999999999993</v>
      </c>
      <c r="CK9" s="10">
        <f t="shared" si="4"/>
        <v>477.6</v>
      </c>
      <c r="CL9" s="10">
        <v>444</v>
      </c>
      <c r="CM9" s="10">
        <f t="shared" si="4"/>
        <v>421.59999999999997</v>
      </c>
      <c r="CN9" s="10">
        <f t="shared" si="4"/>
        <v>494.5</v>
      </c>
      <c r="CO9" s="10">
        <f t="shared" si="4"/>
        <v>477.50000000000006</v>
      </c>
      <c r="CP9" s="10">
        <f t="shared" si="4"/>
        <v>444.70000000000005</v>
      </c>
      <c r="CQ9" s="10">
        <f t="shared" si="4"/>
        <v>419.28000000000003</v>
      </c>
      <c r="CR9" s="10">
        <f>+SUM(CR5:CR8)</f>
        <v>465.9</v>
      </c>
    </row>
    <row r="10" spans="2:96" ht="15.75" x14ac:dyDescent="0.3">
      <c r="B10" s="11"/>
      <c r="C10" s="8"/>
      <c r="D10" s="11"/>
      <c r="E10" s="11"/>
      <c r="F10" s="11"/>
      <c r="G10" s="8"/>
      <c r="H10" s="11"/>
      <c r="I10" s="11"/>
      <c r="J10" s="11"/>
      <c r="K10" s="8"/>
      <c r="L10" s="11"/>
      <c r="M10" s="11"/>
      <c r="N10" s="11"/>
      <c r="O10" s="8"/>
      <c r="P10" s="11"/>
      <c r="Q10" s="11"/>
      <c r="R10" s="11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</row>
    <row r="11" spans="2:96" ht="16.5" thickBot="1" x14ac:dyDescent="0.35">
      <c r="B11" s="5" t="s">
        <v>114</v>
      </c>
      <c r="C11" s="12"/>
      <c r="D11" s="5"/>
      <c r="E11" s="5"/>
      <c r="F11" s="5"/>
      <c r="G11" s="12"/>
      <c r="H11" s="5"/>
      <c r="I11" s="5"/>
      <c r="J11" s="5"/>
      <c r="K11" s="12"/>
      <c r="L11" s="5"/>
      <c r="M11" s="5"/>
      <c r="N11" s="5"/>
      <c r="O11" s="12"/>
      <c r="P11" s="5"/>
      <c r="Q11" s="5"/>
      <c r="R11" s="5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</row>
    <row r="12" spans="2:96" ht="15.75" x14ac:dyDescent="0.3">
      <c r="B12" s="7" t="s">
        <v>116</v>
      </c>
      <c r="C12" s="8"/>
      <c r="D12" s="7"/>
      <c r="E12" s="7"/>
      <c r="F12" s="7"/>
      <c r="G12" s="8"/>
      <c r="H12" s="7"/>
      <c r="I12" s="7"/>
      <c r="J12" s="7"/>
      <c r="K12" s="8"/>
      <c r="L12" s="7"/>
      <c r="M12" s="7"/>
      <c r="N12" s="7"/>
      <c r="O12" s="8"/>
      <c r="P12" s="7"/>
      <c r="Q12" s="7"/>
      <c r="R12" s="7"/>
      <c r="S12" s="8"/>
      <c r="T12" s="8"/>
      <c r="U12" s="8"/>
      <c r="V12" s="8"/>
      <c r="W12" s="8"/>
      <c r="X12" s="8">
        <f>17.2+5.9</f>
        <v>23.1</v>
      </c>
      <c r="Y12" s="8">
        <f>17+5.8</f>
        <v>22.8</v>
      </c>
      <c r="Z12" s="8">
        <f>19.1+6.6</f>
        <v>25.700000000000003</v>
      </c>
      <c r="AA12" s="8">
        <f>16.6+6.3</f>
        <v>22.900000000000002</v>
      </c>
      <c r="AB12" s="8">
        <f>18.3+6.6</f>
        <v>24.9</v>
      </c>
      <c r="AC12" s="8">
        <f>18.8+6.5</f>
        <v>25.3</v>
      </c>
      <c r="AD12" s="8">
        <f>20.7+7</f>
        <v>27.7</v>
      </c>
      <c r="AE12" s="8">
        <f>18+6.8</f>
        <v>24.8</v>
      </c>
      <c r="AF12" s="8">
        <f>18.5+6.8</f>
        <v>25.3</v>
      </c>
      <c r="AG12" s="8">
        <f>19.1+6.8</f>
        <v>25.900000000000002</v>
      </c>
      <c r="AH12" s="8">
        <f>21.1+7</f>
        <v>28.1</v>
      </c>
      <c r="AI12" s="8">
        <v>24.5</v>
      </c>
      <c r="AJ12" s="8">
        <v>26.2</v>
      </c>
      <c r="AK12" s="8">
        <v>25.2</v>
      </c>
      <c r="AL12" s="8">
        <v>26.5</v>
      </c>
      <c r="AM12" s="8">
        <v>25.4</v>
      </c>
      <c r="AN12" s="8">
        <v>27.5</v>
      </c>
      <c r="AO12" s="8">
        <v>26.9</v>
      </c>
      <c r="AP12" s="8">
        <v>29.7</v>
      </c>
      <c r="AQ12" s="8">
        <v>28.1</v>
      </c>
      <c r="AR12" s="8">
        <v>28.8</v>
      </c>
      <c r="AS12" s="8">
        <v>27.5</v>
      </c>
      <c r="AT12" s="8">
        <v>30.6</v>
      </c>
      <c r="AU12" s="8">
        <v>29.4</v>
      </c>
      <c r="AV12" s="8">
        <v>29.9</v>
      </c>
      <c r="AW12" s="8">
        <v>28.1</v>
      </c>
      <c r="AX12" s="8">
        <v>30.4</v>
      </c>
      <c r="AY12" s="8">
        <v>27.021074746423544</v>
      </c>
      <c r="AZ12" s="8">
        <v>30</v>
      </c>
      <c r="BA12" s="8">
        <v>29.4</v>
      </c>
      <c r="BB12" s="8">
        <v>32.019000017758998</v>
      </c>
      <c r="BC12" s="8">
        <v>29.920547013628521</v>
      </c>
      <c r="BD12" s="8">
        <v>29.5</v>
      </c>
      <c r="BE12" s="8">
        <v>27.6</v>
      </c>
      <c r="BF12" s="8">
        <v>31.5</v>
      </c>
      <c r="BG12" s="8">
        <v>28.8</v>
      </c>
      <c r="BH12" s="8">
        <v>31.7</v>
      </c>
      <c r="BI12" s="8">
        <v>30.4907649557172</v>
      </c>
      <c r="BJ12" s="8">
        <v>33</v>
      </c>
      <c r="BK12" s="8">
        <v>31.4</v>
      </c>
      <c r="BL12" s="8">
        <v>32.1</v>
      </c>
      <c r="BM12" s="8">
        <v>30.83</v>
      </c>
      <c r="BN12" s="8">
        <v>34.1</v>
      </c>
      <c r="BO12" s="8">
        <v>31.5</v>
      </c>
      <c r="BP12" s="8">
        <v>33.071948910310184</v>
      </c>
      <c r="BQ12" s="8">
        <v>30.89</v>
      </c>
      <c r="BR12" s="8">
        <v>35.293745999999999</v>
      </c>
      <c r="BS12" s="8">
        <v>32</v>
      </c>
      <c r="BT12" s="8">
        <v>35.631771000000001</v>
      </c>
      <c r="BU12" s="8">
        <v>33.6</v>
      </c>
      <c r="BV12" s="8">
        <v>36.07</v>
      </c>
      <c r="BW12" s="8">
        <v>34</v>
      </c>
      <c r="BX12" s="8">
        <v>35.1</v>
      </c>
      <c r="BY12" s="8">
        <v>32.799999999999997</v>
      </c>
      <c r="BZ12" s="8">
        <v>36.5</v>
      </c>
      <c r="CA12" s="8">
        <v>20.399999999999999</v>
      </c>
      <c r="CB12" s="8">
        <v>37.200000000000003</v>
      </c>
      <c r="CC12" s="8">
        <v>35</v>
      </c>
      <c r="CD12" s="8">
        <v>37.299999999999997</v>
      </c>
      <c r="CE12" s="8">
        <v>33.200000000000003</v>
      </c>
      <c r="CF12" s="8">
        <v>35.700000000000003</v>
      </c>
      <c r="CG12" s="8">
        <v>34.4</v>
      </c>
      <c r="CH12" s="8">
        <v>39.5</v>
      </c>
      <c r="CI12" s="8">
        <v>36.799999999999997</v>
      </c>
      <c r="CJ12" s="8">
        <v>45.5</v>
      </c>
      <c r="CK12" s="8">
        <v>53.3</v>
      </c>
      <c r="CL12" s="8">
        <v>51.7</v>
      </c>
      <c r="CM12" s="8">
        <v>48</v>
      </c>
      <c r="CN12" s="8">
        <v>51.6</v>
      </c>
      <c r="CO12" s="8">
        <v>50.1</v>
      </c>
      <c r="CP12" s="8">
        <v>54.2</v>
      </c>
      <c r="CQ12" s="8">
        <v>49.2</v>
      </c>
      <c r="CR12" s="8">
        <v>50.6</v>
      </c>
    </row>
    <row r="13" spans="2:96" ht="15.75" x14ac:dyDescent="0.3">
      <c r="B13" s="7" t="s">
        <v>110</v>
      </c>
      <c r="C13" s="8"/>
      <c r="D13" s="7"/>
      <c r="E13" s="7"/>
      <c r="F13" s="7"/>
      <c r="G13" s="8"/>
      <c r="H13" s="7"/>
      <c r="I13" s="7"/>
      <c r="J13" s="7"/>
      <c r="K13" s="8"/>
      <c r="L13" s="7"/>
      <c r="M13" s="7"/>
      <c r="N13" s="7"/>
      <c r="O13" s="8"/>
      <c r="P13" s="7"/>
      <c r="Q13" s="7"/>
      <c r="R13" s="7"/>
      <c r="S13" s="8"/>
      <c r="T13" s="8"/>
      <c r="U13" s="8"/>
      <c r="V13" s="8"/>
      <c r="W13" s="8"/>
      <c r="X13" s="8">
        <v>1.1000000000000001</v>
      </c>
      <c r="Y13" s="8">
        <v>1</v>
      </c>
      <c r="Z13" s="8">
        <v>1.1000000000000001</v>
      </c>
      <c r="AA13" s="8">
        <v>1.1000000000000001</v>
      </c>
      <c r="AB13" s="8">
        <v>1.1000000000000001</v>
      </c>
      <c r="AC13" s="8">
        <v>1.1000000000000001</v>
      </c>
      <c r="AD13" s="8">
        <v>1.2</v>
      </c>
      <c r="AE13" s="8">
        <v>1.2</v>
      </c>
      <c r="AF13" s="8">
        <v>1.1000000000000001</v>
      </c>
      <c r="AG13" s="8">
        <v>1.1000000000000001</v>
      </c>
      <c r="AH13" s="8">
        <v>1.1000000000000001</v>
      </c>
      <c r="AI13" s="8">
        <v>1.2</v>
      </c>
      <c r="AJ13" s="8">
        <v>1.2</v>
      </c>
      <c r="AK13" s="8">
        <v>1.1000000000000001</v>
      </c>
      <c r="AL13" s="8">
        <v>1.2</v>
      </c>
      <c r="AM13" s="8">
        <v>1.3</v>
      </c>
      <c r="AN13" s="8">
        <v>1.3</v>
      </c>
      <c r="AO13" s="8">
        <v>1.2</v>
      </c>
      <c r="AP13" s="8">
        <v>1.4</v>
      </c>
      <c r="AQ13" s="8">
        <v>1.5</v>
      </c>
      <c r="AR13" s="8">
        <v>1.4</v>
      </c>
      <c r="AS13" s="8">
        <v>1.3</v>
      </c>
      <c r="AT13" s="8">
        <v>1.4</v>
      </c>
      <c r="AU13" s="8">
        <v>1.5</v>
      </c>
      <c r="AV13" s="8">
        <v>1.3</v>
      </c>
      <c r="AW13" s="8">
        <v>1.4</v>
      </c>
      <c r="AX13" s="8">
        <v>1.4</v>
      </c>
      <c r="AY13" s="8">
        <v>1.4707516573113342</v>
      </c>
      <c r="AZ13" s="8">
        <v>1.4</v>
      </c>
      <c r="BA13" s="8">
        <v>1.4</v>
      </c>
      <c r="BB13" s="8">
        <v>1.4684864925000021</v>
      </c>
      <c r="BC13" s="8">
        <v>1.7245981313863901</v>
      </c>
      <c r="BD13" s="8">
        <v>1.3939066918000034</v>
      </c>
      <c r="BE13" s="8">
        <v>1.4</v>
      </c>
      <c r="BF13" s="8">
        <v>1.5</v>
      </c>
      <c r="BG13" s="8">
        <v>2.1</v>
      </c>
      <c r="BH13" s="8">
        <v>1.7</v>
      </c>
      <c r="BI13" s="8">
        <v>1.5842157897017675</v>
      </c>
      <c r="BJ13" s="8">
        <v>1.7</v>
      </c>
      <c r="BK13" s="8">
        <v>2</v>
      </c>
      <c r="BL13" s="8">
        <v>1.9</v>
      </c>
      <c r="BM13" s="8">
        <v>1.82</v>
      </c>
      <c r="BN13" s="8">
        <v>2</v>
      </c>
      <c r="BO13" s="8">
        <v>2.2000000000000002</v>
      </c>
      <c r="BP13" s="8">
        <v>2.091162279504962</v>
      </c>
      <c r="BQ13" s="8">
        <v>1.82</v>
      </c>
      <c r="BR13" s="8">
        <v>2.1220650000000001</v>
      </c>
      <c r="BS13" s="8">
        <v>2.2999999999999998</v>
      </c>
      <c r="BT13" s="8">
        <v>2.3841743168999963</v>
      </c>
      <c r="BU13" s="8">
        <v>2.4</v>
      </c>
      <c r="BV13" s="8">
        <v>2.21</v>
      </c>
      <c r="BW13" s="8">
        <v>2.1</v>
      </c>
      <c r="BX13" s="8">
        <v>2.2999999999999998</v>
      </c>
      <c r="BY13" s="8">
        <v>2.4</v>
      </c>
      <c r="BZ13" s="8">
        <v>2.6</v>
      </c>
      <c r="CA13" s="8">
        <v>3.8</v>
      </c>
      <c r="CB13" s="8">
        <v>2.6</v>
      </c>
      <c r="CC13" s="8">
        <v>35</v>
      </c>
      <c r="CD13" s="8">
        <v>2.2999999999999998</v>
      </c>
      <c r="CE13" s="8">
        <v>2.6</v>
      </c>
      <c r="CF13" s="8">
        <v>2.6</v>
      </c>
      <c r="CG13" s="8">
        <v>2.5</v>
      </c>
      <c r="CH13" s="8">
        <v>2.8</v>
      </c>
      <c r="CI13" s="8">
        <v>2.9</v>
      </c>
      <c r="CJ13" s="8">
        <v>2.6</v>
      </c>
      <c r="CK13" s="8">
        <v>8</v>
      </c>
      <c r="CL13" s="8">
        <v>2.8</v>
      </c>
      <c r="CM13" s="8">
        <v>3</v>
      </c>
      <c r="CN13" s="8">
        <v>3.2</v>
      </c>
      <c r="CO13" s="8">
        <v>2.9</v>
      </c>
      <c r="CP13" s="8">
        <v>2.9</v>
      </c>
      <c r="CQ13" s="8">
        <v>2.9</v>
      </c>
      <c r="CR13" s="8">
        <v>1.5</v>
      </c>
    </row>
    <row r="14" spans="2:96" ht="15.75" x14ac:dyDescent="0.3">
      <c r="B14" s="7" t="s">
        <v>113</v>
      </c>
      <c r="C14" s="8"/>
      <c r="D14" s="7"/>
      <c r="E14" s="7"/>
      <c r="F14" s="7"/>
      <c r="G14" s="8"/>
      <c r="H14" s="7"/>
      <c r="I14" s="7"/>
      <c r="J14" s="7"/>
      <c r="K14" s="8"/>
      <c r="L14" s="7"/>
      <c r="M14" s="7"/>
      <c r="N14" s="7"/>
      <c r="O14" s="8"/>
      <c r="P14" s="7"/>
      <c r="Q14" s="7"/>
      <c r="R14" s="7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/>
      <c r="AX14" s="8"/>
      <c r="AY14" s="8">
        <v>0</v>
      </c>
      <c r="AZ14" s="8">
        <v>0.1</v>
      </c>
      <c r="BA14" s="8">
        <v>0.1</v>
      </c>
      <c r="BB14" s="8">
        <v>9.7085376399999951E-2</v>
      </c>
      <c r="BC14" s="8">
        <v>0.11226260009999997</v>
      </c>
      <c r="BD14" s="8">
        <v>0.12983</v>
      </c>
      <c r="BE14" s="8">
        <v>0.1</v>
      </c>
      <c r="BF14" s="8">
        <v>0.1</v>
      </c>
      <c r="BG14" s="8">
        <v>0.1</v>
      </c>
      <c r="BH14" s="8">
        <v>0.1</v>
      </c>
      <c r="BI14" s="8">
        <v>6.7921012312337811E-2</v>
      </c>
      <c r="BJ14" s="8">
        <v>0.1</v>
      </c>
      <c r="BK14" s="8">
        <v>0.1</v>
      </c>
      <c r="BL14" s="8">
        <v>0.1</v>
      </c>
      <c r="BM14" s="8">
        <v>0.1</v>
      </c>
      <c r="BN14" s="8">
        <v>0.1</v>
      </c>
      <c r="BO14" s="8">
        <v>0.1</v>
      </c>
      <c r="BP14" s="8">
        <v>8.2671367674304289E-2</v>
      </c>
      <c r="BQ14" s="8">
        <v>0.09</v>
      </c>
      <c r="BR14" s="8">
        <v>9.2582999999999999E-2</v>
      </c>
      <c r="BS14" s="8">
        <v>0.1</v>
      </c>
      <c r="BT14" s="8">
        <v>9.4996273299999975E-2</v>
      </c>
      <c r="BU14" s="8">
        <v>0.06</v>
      </c>
      <c r="BV14" s="8">
        <v>8.5999999999999993E-2</v>
      </c>
      <c r="BW14" s="8">
        <v>0.1</v>
      </c>
      <c r="BX14" s="8">
        <v>0.1</v>
      </c>
      <c r="BY14" s="8">
        <v>0</v>
      </c>
      <c r="BZ14" s="8">
        <v>0.2</v>
      </c>
      <c r="CA14" s="8">
        <v>0.2</v>
      </c>
      <c r="CB14" s="8">
        <v>0.1</v>
      </c>
      <c r="CC14" s="8">
        <v>0.1</v>
      </c>
      <c r="CD14" s="8">
        <v>0.2</v>
      </c>
      <c r="CE14" s="8">
        <v>0.2</v>
      </c>
      <c r="CF14" s="8">
        <v>0.1</v>
      </c>
      <c r="CG14" s="8">
        <v>0.1</v>
      </c>
      <c r="CH14" s="8">
        <v>0.2</v>
      </c>
      <c r="CI14" s="8">
        <v>0.2</v>
      </c>
      <c r="CJ14" s="8">
        <v>0.1</v>
      </c>
      <c r="CK14" s="8">
        <v>3.7</v>
      </c>
      <c r="CL14" s="8">
        <v>0.01</v>
      </c>
      <c r="CM14" s="8">
        <v>0.2</v>
      </c>
      <c r="CN14" s="8">
        <v>0.1</v>
      </c>
      <c r="CO14" s="8">
        <v>0.1</v>
      </c>
      <c r="CP14" s="8">
        <v>0.13</v>
      </c>
      <c r="CQ14" s="8">
        <v>0.2</v>
      </c>
      <c r="CR14" s="8">
        <v>0.1</v>
      </c>
    </row>
    <row r="15" spans="2:96" ht="15.75" x14ac:dyDescent="0.3">
      <c r="B15" s="7" t="s">
        <v>112</v>
      </c>
      <c r="C15" s="8"/>
      <c r="D15" s="7"/>
      <c r="E15" s="7"/>
      <c r="F15" s="7"/>
      <c r="G15" s="8"/>
      <c r="H15" s="7"/>
      <c r="I15" s="7"/>
      <c r="J15" s="7"/>
      <c r="K15" s="8"/>
      <c r="L15" s="7"/>
      <c r="M15" s="7"/>
      <c r="N15" s="7"/>
      <c r="O15" s="8"/>
      <c r="P15" s="7"/>
      <c r="Q15" s="7"/>
      <c r="R15" s="7"/>
      <c r="S15" s="8"/>
      <c r="T15" s="8"/>
      <c r="U15" s="8"/>
      <c r="V15" s="8"/>
      <c r="W15" s="8"/>
      <c r="X15" s="8">
        <v>0.6</v>
      </c>
      <c r="Y15" s="8">
        <v>0.8</v>
      </c>
      <c r="Z15" s="8">
        <v>0.6</v>
      </c>
      <c r="AA15" s="8">
        <v>0.6</v>
      </c>
      <c r="AB15" s="8">
        <v>0.5</v>
      </c>
      <c r="AC15" s="8">
        <v>0.5</v>
      </c>
      <c r="AD15" s="8">
        <v>0.4</v>
      </c>
      <c r="AE15" s="8">
        <v>0.5</v>
      </c>
      <c r="AF15" s="8">
        <v>0.4</v>
      </c>
      <c r="AG15" s="8">
        <v>0.4</v>
      </c>
      <c r="AH15" s="8">
        <v>0.6</v>
      </c>
      <c r="AI15" s="8">
        <v>0.4</v>
      </c>
      <c r="AJ15" s="8">
        <v>0.6</v>
      </c>
      <c r="AK15" s="8">
        <v>0.6</v>
      </c>
      <c r="AL15" s="8">
        <v>0.7</v>
      </c>
      <c r="AM15" s="8">
        <v>1.2</v>
      </c>
      <c r="AN15" s="8">
        <v>1.5</v>
      </c>
      <c r="AO15" s="8">
        <v>1.6</v>
      </c>
      <c r="AP15" s="8">
        <v>1.6</v>
      </c>
      <c r="AQ15" s="8">
        <v>1.8</v>
      </c>
      <c r="AR15" s="8">
        <v>1.8</v>
      </c>
      <c r="AS15" s="8">
        <v>1.9</v>
      </c>
      <c r="AT15" s="8">
        <v>1.9</v>
      </c>
      <c r="AU15" s="8">
        <v>2</v>
      </c>
      <c r="AV15" s="8">
        <v>2.4</v>
      </c>
      <c r="AW15" s="8">
        <v>2.4</v>
      </c>
      <c r="AX15" s="8">
        <v>2.4</v>
      </c>
      <c r="AY15" s="8">
        <v>2.443989868634985</v>
      </c>
      <c r="AZ15" s="8">
        <v>2.9</v>
      </c>
      <c r="BA15" s="8">
        <v>3.1</v>
      </c>
      <c r="BB15" s="8">
        <v>2.9037378500500002</v>
      </c>
      <c r="BC15" s="8">
        <v>2.87459237918514</v>
      </c>
      <c r="BD15" s="8">
        <v>3.1</v>
      </c>
      <c r="BE15" s="8">
        <v>3</v>
      </c>
      <c r="BF15" s="8">
        <v>3</v>
      </c>
      <c r="BG15" s="8">
        <v>3</v>
      </c>
      <c r="BH15" s="8">
        <v>3.4</v>
      </c>
      <c r="BI15" s="8">
        <v>3.2410103065687723</v>
      </c>
      <c r="BJ15" s="8">
        <v>3.3</v>
      </c>
      <c r="BK15" s="8">
        <v>3.5</v>
      </c>
      <c r="BL15" s="8">
        <v>3.6</v>
      </c>
      <c r="BM15" s="8">
        <v>3.5900000000000003</v>
      </c>
      <c r="BN15" s="8">
        <v>3.8</v>
      </c>
      <c r="BO15" s="8">
        <v>3.9</v>
      </c>
      <c r="BP15" s="8">
        <v>4.2400420701582133</v>
      </c>
      <c r="BQ15" s="8">
        <v>4.1890000000000001</v>
      </c>
      <c r="BR15" s="8">
        <v>3.9593720000000001</v>
      </c>
      <c r="BS15" s="8">
        <v>3.9</v>
      </c>
      <c r="BT15" s="8">
        <v>4.279226673200057</v>
      </c>
      <c r="BU15" s="8">
        <v>4.2</v>
      </c>
      <c r="BV15" s="8">
        <v>4.24</v>
      </c>
      <c r="BW15" s="8">
        <v>4.4000000000000004</v>
      </c>
      <c r="BX15" s="8">
        <v>4.5</v>
      </c>
      <c r="BY15" s="8">
        <v>5.8</v>
      </c>
      <c r="BZ15" s="8">
        <v>5</v>
      </c>
      <c r="CA15" s="8">
        <v>4.5999999999999996</v>
      </c>
      <c r="CB15" s="8">
        <v>5.2</v>
      </c>
      <c r="CC15" s="8">
        <v>4.9000000000000004</v>
      </c>
      <c r="CD15" s="8">
        <v>4.5999999999999996</v>
      </c>
      <c r="CE15" s="8">
        <v>4.5999999999999996</v>
      </c>
      <c r="CF15" s="8">
        <v>5</v>
      </c>
      <c r="CG15" s="8">
        <v>4.9000000000000004</v>
      </c>
      <c r="CH15" s="8">
        <v>4.5999999999999996</v>
      </c>
      <c r="CI15" s="8">
        <v>5</v>
      </c>
      <c r="CJ15" s="8">
        <v>5.2</v>
      </c>
      <c r="CK15" s="8">
        <v>4.4000000000000004</v>
      </c>
      <c r="CL15" s="8">
        <v>5.0999999999999996</v>
      </c>
      <c r="CM15" s="8">
        <v>5.0999999999999996</v>
      </c>
      <c r="CN15" s="8">
        <v>5.4</v>
      </c>
      <c r="CO15" s="8">
        <v>5.0999999999999996</v>
      </c>
      <c r="CP15" s="8">
        <v>4.9480000000000004</v>
      </c>
      <c r="CQ15" s="8">
        <v>4.8</v>
      </c>
      <c r="CR15" s="8">
        <v>3.6</v>
      </c>
    </row>
    <row r="16" spans="2:96" ht="15.75" x14ac:dyDescent="0.3">
      <c r="B16" s="9" t="s">
        <v>46</v>
      </c>
      <c r="C16" s="10"/>
      <c r="D16" s="9"/>
      <c r="E16" s="9"/>
      <c r="F16" s="9"/>
      <c r="G16" s="10"/>
      <c r="H16" s="9"/>
      <c r="I16" s="9"/>
      <c r="J16" s="9"/>
      <c r="K16" s="10"/>
      <c r="L16" s="9"/>
      <c r="M16" s="9"/>
      <c r="N16" s="9"/>
      <c r="O16" s="10"/>
      <c r="P16" s="9"/>
      <c r="Q16" s="9"/>
      <c r="R16" s="9"/>
      <c r="S16" s="10">
        <f t="shared" ref="S16" si="5">+SUM(S12:S15)</f>
        <v>0</v>
      </c>
      <c r="T16" s="10">
        <f t="shared" ref="T16" si="6">+SUM(T12:T15)</f>
        <v>0</v>
      </c>
      <c r="U16" s="10">
        <f t="shared" ref="U16:AX16" si="7">+SUM(U12:U15)</f>
        <v>0</v>
      </c>
      <c r="V16" s="10">
        <f t="shared" si="7"/>
        <v>0</v>
      </c>
      <c r="W16" s="10">
        <f t="shared" si="7"/>
        <v>0</v>
      </c>
      <c r="X16" s="10">
        <f t="shared" si="7"/>
        <v>24.800000000000004</v>
      </c>
      <c r="Y16" s="10">
        <f t="shared" si="7"/>
        <v>24.6</v>
      </c>
      <c r="Z16" s="10">
        <f t="shared" si="7"/>
        <v>27.400000000000006</v>
      </c>
      <c r="AA16" s="10">
        <f t="shared" si="7"/>
        <v>24.600000000000005</v>
      </c>
      <c r="AB16" s="10">
        <f t="shared" si="7"/>
        <v>26.5</v>
      </c>
      <c r="AC16" s="10">
        <f t="shared" si="7"/>
        <v>26.900000000000002</v>
      </c>
      <c r="AD16" s="10">
        <f t="shared" si="7"/>
        <v>29.299999999999997</v>
      </c>
      <c r="AE16" s="10">
        <f t="shared" si="7"/>
        <v>26.5</v>
      </c>
      <c r="AF16" s="10">
        <f t="shared" si="7"/>
        <v>26.8</v>
      </c>
      <c r="AG16" s="10">
        <f t="shared" si="7"/>
        <v>27.400000000000002</v>
      </c>
      <c r="AH16" s="10">
        <f t="shared" si="7"/>
        <v>29.800000000000004</v>
      </c>
      <c r="AI16" s="10">
        <f t="shared" si="7"/>
        <v>26.099999999999998</v>
      </c>
      <c r="AJ16" s="10">
        <f t="shared" si="7"/>
        <v>28</v>
      </c>
      <c r="AK16" s="10">
        <f t="shared" si="7"/>
        <v>26.900000000000002</v>
      </c>
      <c r="AL16" s="10">
        <f t="shared" si="7"/>
        <v>28.4</v>
      </c>
      <c r="AM16" s="10">
        <f t="shared" si="7"/>
        <v>27.9</v>
      </c>
      <c r="AN16" s="10">
        <f t="shared" si="7"/>
        <v>30.3</v>
      </c>
      <c r="AO16" s="10">
        <f t="shared" si="7"/>
        <v>29.7</v>
      </c>
      <c r="AP16" s="10">
        <f t="shared" si="7"/>
        <v>32.699999999999996</v>
      </c>
      <c r="AQ16" s="10">
        <f t="shared" si="7"/>
        <v>31.400000000000002</v>
      </c>
      <c r="AR16" s="10">
        <f t="shared" si="7"/>
        <v>32</v>
      </c>
      <c r="AS16" s="10">
        <f t="shared" si="7"/>
        <v>30.7</v>
      </c>
      <c r="AT16" s="10">
        <f t="shared" si="7"/>
        <v>33.9</v>
      </c>
      <c r="AU16" s="10">
        <f t="shared" si="7"/>
        <v>32.9</v>
      </c>
      <c r="AV16" s="10">
        <f t="shared" si="7"/>
        <v>33.6</v>
      </c>
      <c r="AW16" s="10">
        <f t="shared" si="7"/>
        <v>31.9</v>
      </c>
      <c r="AX16" s="10">
        <f t="shared" si="7"/>
        <v>34.199999999999996</v>
      </c>
      <c r="AY16" s="10">
        <v>30.935816272369863</v>
      </c>
      <c r="AZ16" s="10">
        <v>34.4</v>
      </c>
      <c r="BA16" s="10">
        <v>34</v>
      </c>
      <c r="BB16" s="10">
        <v>36.510295214529997</v>
      </c>
      <c r="BC16" s="10">
        <v>34.632000124300049</v>
      </c>
      <c r="BD16" s="10">
        <v>34.102146337700219</v>
      </c>
      <c r="BE16" s="10">
        <v>32.138340648500225</v>
      </c>
      <c r="BF16" s="10">
        <v>36.1</v>
      </c>
      <c r="BG16" s="10">
        <v>34</v>
      </c>
      <c r="BH16" s="10">
        <v>36.9</v>
      </c>
      <c r="BI16" s="10">
        <v>35.383912064300084</v>
      </c>
      <c r="BJ16" s="10">
        <v>38.1</v>
      </c>
      <c r="BK16" s="10">
        <v>37</v>
      </c>
      <c r="BL16" s="10">
        <v>37.700000000000003</v>
      </c>
      <c r="BM16" s="10">
        <v>36.340000000000003</v>
      </c>
      <c r="BN16" s="10">
        <v>40</v>
      </c>
      <c r="BO16" s="10">
        <v>37.700000000000003</v>
      </c>
      <c r="BP16" s="10">
        <v>39.485824627647659</v>
      </c>
      <c r="BQ16" s="10">
        <v>36.950000000000003</v>
      </c>
      <c r="BR16" s="10">
        <v>41.467765999999997</v>
      </c>
      <c r="BS16" s="10">
        <v>38.299999999999997</v>
      </c>
      <c r="BT16" s="10">
        <v>42.390168263400057</v>
      </c>
      <c r="BU16" s="10">
        <v>40.299999999999997</v>
      </c>
      <c r="BV16" s="10">
        <v>42.606000000000002</v>
      </c>
      <c r="BW16" s="10">
        <f t="shared" ref="BW16:BZ16" si="8">+SUM(BW12:BW15)</f>
        <v>40.6</v>
      </c>
      <c r="BX16" s="10">
        <f t="shared" si="8"/>
        <v>42</v>
      </c>
      <c r="BY16" s="10">
        <f t="shared" si="8"/>
        <v>40.999999999999993</v>
      </c>
      <c r="BZ16" s="10">
        <f t="shared" si="8"/>
        <v>44.300000000000004</v>
      </c>
      <c r="CA16" s="10">
        <f>+SUM(CA12:CA14)</f>
        <v>24.4</v>
      </c>
      <c r="CB16" s="10">
        <f t="shared" ref="CB16:CC16" si="9">+SUM(CB12:CB15)</f>
        <v>45.100000000000009</v>
      </c>
      <c r="CC16" s="10">
        <f t="shared" si="9"/>
        <v>75</v>
      </c>
      <c r="CD16" s="10">
        <f>+SUM(CD12:CD15)</f>
        <v>44.4</v>
      </c>
      <c r="CE16" s="10">
        <f t="shared" ref="CE16:CJ16" si="10">+SUM(CE12:CE15)</f>
        <v>40.600000000000009</v>
      </c>
      <c r="CF16" s="10">
        <f t="shared" si="10"/>
        <v>43.400000000000006</v>
      </c>
      <c r="CG16" s="10">
        <f t="shared" si="10"/>
        <v>41.9</v>
      </c>
      <c r="CH16" s="10">
        <f t="shared" si="10"/>
        <v>47.1</v>
      </c>
      <c r="CI16" s="10">
        <f t="shared" si="10"/>
        <v>44.9</v>
      </c>
      <c r="CJ16" s="10">
        <f t="shared" si="10"/>
        <v>53.400000000000006</v>
      </c>
      <c r="CK16" s="10">
        <v>69.5</v>
      </c>
      <c r="CL16" s="10">
        <v>58.9</v>
      </c>
      <c r="CM16" s="10">
        <v>56.4</v>
      </c>
      <c r="CN16" s="10">
        <v>60.2</v>
      </c>
      <c r="CO16" s="10">
        <f t="shared" ref="CO16:CR16" si="11">+SUM(CO12:CO15)</f>
        <v>58.2</v>
      </c>
      <c r="CP16" s="10">
        <f t="shared" si="11"/>
        <v>62.178000000000004</v>
      </c>
      <c r="CQ16" s="10">
        <f t="shared" si="11"/>
        <v>57.1</v>
      </c>
      <c r="CR16" s="10">
        <f t="shared" si="11"/>
        <v>55.800000000000004</v>
      </c>
    </row>
    <row r="17" spans="2:96" ht="15.75" x14ac:dyDescent="0.3">
      <c r="B17" s="11"/>
      <c r="C17" s="8"/>
      <c r="D17" s="11"/>
      <c r="E17" s="11"/>
      <c r="F17" s="11"/>
      <c r="G17" s="8"/>
      <c r="H17" s="11"/>
      <c r="I17" s="11"/>
      <c r="J17" s="11"/>
      <c r="K17" s="8"/>
      <c r="L17" s="11"/>
      <c r="M17" s="11"/>
      <c r="N17" s="11"/>
      <c r="O17" s="8"/>
      <c r="P17" s="11"/>
      <c r="Q17" s="11"/>
      <c r="R17" s="11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</row>
    <row r="18" spans="2:96" ht="16.5" thickBot="1" x14ac:dyDescent="0.35">
      <c r="B18" s="5" t="s">
        <v>115</v>
      </c>
      <c r="C18" s="12"/>
      <c r="D18" s="5"/>
      <c r="E18" s="5"/>
      <c r="F18" s="5"/>
      <c r="G18" s="12"/>
      <c r="H18" s="5"/>
      <c r="I18" s="5"/>
      <c r="J18" s="5"/>
      <c r="K18" s="12"/>
      <c r="L18" s="5"/>
      <c r="M18" s="5"/>
      <c r="N18" s="5"/>
      <c r="O18" s="12"/>
      <c r="P18" s="5"/>
      <c r="Q18" s="5"/>
      <c r="R18" s="5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</row>
    <row r="19" spans="2:96" ht="15.75" x14ac:dyDescent="0.3">
      <c r="B19" s="7" t="s">
        <v>116</v>
      </c>
      <c r="C19" s="8"/>
      <c r="D19" s="7"/>
      <c r="E19" s="7"/>
      <c r="F19" s="7"/>
      <c r="G19" s="8"/>
      <c r="H19" s="7"/>
      <c r="I19" s="7"/>
      <c r="J19" s="7"/>
      <c r="K19" s="8"/>
      <c r="L19" s="7"/>
      <c r="M19" s="7"/>
      <c r="N19" s="7"/>
      <c r="O19" s="8"/>
      <c r="P19" s="7"/>
      <c r="Q19" s="7"/>
      <c r="R19" s="7"/>
      <c r="S19" s="8"/>
      <c r="T19" s="8"/>
      <c r="U19" s="8"/>
      <c r="V19" s="8"/>
      <c r="W19" s="8"/>
      <c r="X19" s="8">
        <f>34.6+19.7</f>
        <v>54.3</v>
      </c>
      <c r="Y19" s="8">
        <f>34.6+18.1</f>
        <v>52.7</v>
      </c>
      <c r="Z19" s="8">
        <f>47.4+25.3</f>
        <v>72.7</v>
      </c>
      <c r="AA19" s="8">
        <f>37.2+18.5</f>
        <v>55.7</v>
      </c>
      <c r="AB19" s="8">
        <f>30.3+13.6</f>
        <v>43.9</v>
      </c>
      <c r="AC19" s="8">
        <f>32.2+13.5</f>
        <v>45.7</v>
      </c>
      <c r="AD19" s="8">
        <f>41.9+17.1</f>
        <v>59</v>
      </c>
      <c r="AE19" s="8">
        <f>37.1+14.9</f>
        <v>52</v>
      </c>
      <c r="AF19" s="8">
        <f>33.2+12.7</f>
        <v>45.900000000000006</v>
      </c>
      <c r="AG19" s="8">
        <f>37+14.3</f>
        <v>51.3</v>
      </c>
      <c r="AH19" s="8">
        <f>44.9+18.9</f>
        <v>63.8</v>
      </c>
      <c r="AI19" s="8">
        <v>57.1</v>
      </c>
      <c r="AJ19" s="8">
        <v>54</v>
      </c>
      <c r="AK19" s="8">
        <v>54.7</v>
      </c>
      <c r="AL19" s="8">
        <v>66.8</v>
      </c>
      <c r="AM19" s="8">
        <v>61.2</v>
      </c>
      <c r="AN19" s="8">
        <v>55.7</v>
      </c>
      <c r="AO19" s="8">
        <v>58.9</v>
      </c>
      <c r="AP19" s="8">
        <v>70.099999999999994</v>
      </c>
      <c r="AQ19" s="8">
        <v>65.599999999999994</v>
      </c>
      <c r="AR19" s="8">
        <v>61.6</v>
      </c>
      <c r="AS19" s="8">
        <v>63.5</v>
      </c>
      <c r="AT19" s="8">
        <v>80.8</v>
      </c>
      <c r="AU19" s="8">
        <v>69</v>
      </c>
      <c r="AV19" s="8">
        <v>68.599999999999994</v>
      </c>
      <c r="AW19" s="8">
        <v>91.7</v>
      </c>
      <c r="AX19" s="8">
        <v>111.8</v>
      </c>
      <c r="AY19" s="8">
        <v>93.845803576716307</v>
      </c>
      <c r="AZ19" s="8">
        <v>85.9</v>
      </c>
      <c r="BA19" s="8">
        <v>91.8</v>
      </c>
      <c r="BB19" s="8">
        <v>117.2</v>
      </c>
      <c r="BC19" s="8">
        <v>106.83903015713551</v>
      </c>
      <c r="BD19" s="8">
        <v>96.9</v>
      </c>
      <c r="BE19" s="8">
        <v>102.7</v>
      </c>
      <c r="BF19" s="8">
        <v>125.3</v>
      </c>
      <c r="BG19" s="8">
        <v>109.5</v>
      </c>
      <c r="BH19" s="8">
        <v>97.5</v>
      </c>
      <c r="BI19" s="8">
        <v>103.3</v>
      </c>
      <c r="BJ19" s="8">
        <v>126.9</v>
      </c>
      <c r="BK19" s="8">
        <v>108.2</v>
      </c>
      <c r="BL19" s="8">
        <v>97.7</v>
      </c>
      <c r="BM19" s="8">
        <v>103</v>
      </c>
      <c r="BN19" s="8">
        <v>128.6</v>
      </c>
      <c r="BO19" s="8">
        <v>103.7</v>
      </c>
      <c r="BP19" s="8">
        <v>94.072895458000005</v>
      </c>
      <c r="BQ19" s="8">
        <v>105.402</v>
      </c>
      <c r="BR19" s="8">
        <v>162.30000000000001</v>
      </c>
      <c r="BS19" s="8">
        <v>165.9</v>
      </c>
      <c r="BT19" s="8">
        <v>143.37163100000001</v>
      </c>
      <c r="BU19" s="8">
        <v>147.6</v>
      </c>
      <c r="BV19" s="8">
        <v>190.13</v>
      </c>
      <c r="BW19" s="8">
        <v>152.9</v>
      </c>
      <c r="BX19" s="8">
        <v>137.6</v>
      </c>
      <c r="BY19" s="8">
        <v>139.1</v>
      </c>
      <c r="BZ19" s="8">
        <v>179.6</v>
      </c>
      <c r="CA19" s="8">
        <v>145.80000000000001</v>
      </c>
      <c r="CB19" s="8">
        <v>130.5</v>
      </c>
      <c r="CC19" s="8">
        <v>130.19999999999999</v>
      </c>
      <c r="CD19" s="8">
        <v>166</v>
      </c>
      <c r="CE19" s="8">
        <v>168.1</v>
      </c>
      <c r="CF19" s="8">
        <v>149.80000000000001</v>
      </c>
      <c r="CG19" s="8">
        <v>161.80000000000001</v>
      </c>
      <c r="CH19" s="8">
        <v>200.8</v>
      </c>
      <c r="CI19" s="8">
        <v>169.3</v>
      </c>
      <c r="CJ19" s="8">
        <v>150</v>
      </c>
      <c r="CK19" s="8">
        <v>164.3</v>
      </c>
      <c r="CL19" s="8">
        <v>205.2</v>
      </c>
      <c r="CM19" s="8">
        <v>182.3</v>
      </c>
      <c r="CN19" s="8">
        <v>157.9</v>
      </c>
      <c r="CO19" s="8">
        <v>170.3</v>
      </c>
      <c r="CP19" s="8">
        <v>221.7</v>
      </c>
      <c r="CQ19" s="8">
        <v>174.5</v>
      </c>
      <c r="CR19" s="8">
        <v>157.4</v>
      </c>
    </row>
    <row r="20" spans="2:96" ht="15.75" x14ac:dyDescent="0.3">
      <c r="B20" s="7" t="s">
        <v>110</v>
      </c>
      <c r="C20" s="8"/>
      <c r="D20" s="7"/>
      <c r="E20" s="7"/>
      <c r="F20" s="7"/>
      <c r="G20" s="8"/>
      <c r="H20" s="7"/>
      <c r="I20" s="7"/>
      <c r="J20" s="7"/>
      <c r="K20" s="8"/>
      <c r="L20" s="7"/>
      <c r="M20" s="7"/>
      <c r="N20" s="7"/>
      <c r="O20" s="8"/>
      <c r="P20" s="7"/>
      <c r="Q20" s="7"/>
      <c r="R20" s="7"/>
      <c r="S20" s="8"/>
      <c r="T20" s="8"/>
      <c r="U20" s="8"/>
      <c r="V20" s="8"/>
      <c r="W20" s="8"/>
      <c r="X20" s="8">
        <v>3.5</v>
      </c>
      <c r="Y20" s="8">
        <v>3.3</v>
      </c>
      <c r="Z20" s="8">
        <v>4.8</v>
      </c>
      <c r="AA20" s="8">
        <v>3</v>
      </c>
      <c r="AB20" s="8">
        <v>2.2000000000000002</v>
      </c>
      <c r="AC20" s="8">
        <v>2.2999999999999998</v>
      </c>
      <c r="AD20" s="8">
        <v>3.5</v>
      </c>
      <c r="AE20" s="8">
        <v>3.1</v>
      </c>
      <c r="AF20" s="8">
        <v>2.5</v>
      </c>
      <c r="AG20" s="8">
        <v>3.3</v>
      </c>
      <c r="AH20" s="8">
        <v>3.9</v>
      </c>
      <c r="AI20" s="8">
        <v>4.5</v>
      </c>
      <c r="AJ20" s="8">
        <v>3.9</v>
      </c>
      <c r="AK20" s="8">
        <v>3.8</v>
      </c>
      <c r="AL20" s="8">
        <v>5.4</v>
      </c>
      <c r="AM20" s="8">
        <v>5.9</v>
      </c>
      <c r="AN20" s="8">
        <v>3.9</v>
      </c>
      <c r="AO20" s="8">
        <v>4.5</v>
      </c>
      <c r="AP20" s="8">
        <v>5.6</v>
      </c>
      <c r="AQ20" s="8">
        <v>5.7</v>
      </c>
      <c r="AR20" s="8">
        <v>4.2</v>
      </c>
      <c r="AS20" s="8">
        <v>4.3</v>
      </c>
      <c r="AT20" s="8">
        <v>5.6</v>
      </c>
      <c r="AU20" s="8">
        <v>5.4</v>
      </c>
      <c r="AV20" s="8">
        <v>4.3</v>
      </c>
      <c r="AW20" s="8">
        <v>5</v>
      </c>
      <c r="AX20" s="8">
        <v>6.5</v>
      </c>
      <c r="AY20" s="8">
        <v>5.5756022064743638</v>
      </c>
      <c r="AZ20" s="8">
        <v>4</v>
      </c>
      <c r="BA20" s="8">
        <v>4.3</v>
      </c>
      <c r="BB20" s="8">
        <v>6.4</v>
      </c>
      <c r="BC20" s="8">
        <v>6.45624711862789</v>
      </c>
      <c r="BD20" s="8">
        <v>4.3191265836401511</v>
      </c>
      <c r="BE20" s="8">
        <v>5.5</v>
      </c>
      <c r="BF20" s="8">
        <v>7.1</v>
      </c>
      <c r="BG20" s="8">
        <v>6.5</v>
      </c>
      <c r="BH20" s="8">
        <v>4.6000000000000005</v>
      </c>
      <c r="BI20" s="8">
        <v>5.4704961399859213</v>
      </c>
      <c r="BJ20" s="8">
        <v>7.1</v>
      </c>
      <c r="BK20" s="8">
        <v>6.9</v>
      </c>
      <c r="BL20" s="8">
        <v>5.3</v>
      </c>
      <c r="BM20" s="8">
        <v>6.2</v>
      </c>
      <c r="BN20" s="8">
        <v>8.1999999999999993</v>
      </c>
      <c r="BO20" s="8">
        <v>6.6</v>
      </c>
      <c r="BP20" s="8">
        <v>4.9924861720000004</v>
      </c>
      <c r="BQ20" s="8">
        <v>6.2560000000000002</v>
      </c>
      <c r="BR20" s="8">
        <v>11.2</v>
      </c>
      <c r="BS20" s="8">
        <v>12.8</v>
      </c>
      <c r="BT20" s="8">
        <v>7.8585031519999999</v>
      </c>
      <c r="BU20" s="8">
        <v>9.1</v>
      </c>
      <c r="BV20" s="8">
        <v>13.87</v>
      </c>
      <c r="BW20" s="8">
        <v>12.6</v>
      </c>
      <c r="BX20" s="8">
        <v>8.5</v>
      </c>
      <c r="BY20" s="8">
        <v>9.8000000000000007</v>
      </c>
      <c r="BZ20" s="8">
        <v>13.2</v>
      </c>
      <c r="CA20" s="8">
        <v>10.7</v>
      </c>
      <c r="CB20" s="8">
        <v>8.4</v>
      </c>
      <c r="CC20" s="8">
        <v>8.1999999999999993</v>
      </c>
      <c r="CD20" s="8">
        <v>11</v>
      </c>
      <c r="CE20" s="8">
        <v>11.2</v>
      </c>
      <c r="CF20" s="8">
        <v>7.5</v>
      </c>
      <c r="CG20" s="8">
        <v>9.4</v>
      </c>
      <c r="CH20" s="8">
        <v>12.6</v>
      </c>
      <c r="CI20" s="8">
        <v>12.4</v>
      </c>
      <c r="CJ20" s="8">
        <v>9.6999999999999993</v>
      </c>
      <c r="CK20" s="8">
        <v>10.199999999999999</v>
      </c>
      <c r="CL20" s="8">
        <v>14.6</v>
      </c>
      <c r="CM20" s="8">
        <v>14.6</v>
      </c>
      <c r="CN20" s="8">
        <v>10.4</v>
      </c>
      <c r="CO20" s="8">
        <v>11.2</v>
      </c>
      <c r="CP20" s="8">
        <v>15.9</v>
      </c>
      <c r="CQ20" s="8">
        <v>15.5</v>
      </c>
      <c r="CR20" s="8">
        <v>5.7</v>
      </c>
    </row>
    <row r="21" spans="2:96" ht="15.75" x14ac:dyDescent="0.3">
      <c r="B21" s="7" t="s">
        <v>113</v>
      </c>
      <c r="C21" s="8"/>
      <c r="D21" s="7"/>
      <c r="E21" s="7"/>
      <c r="F21" s="7"/>
      <c r="G21" s="8"/>
      <c r="H21" s="7"/>
      <c r="I21" s="7"/>
      <c r="J21" s="7"/>
      <c r="K21" s="8"/>
      <c r="L21" s="7"/>
      <c r="M21" s="7"/>
      <c r="N21" s="7"/>
      <c r="O21" s="8"/>
      <c r="P21" s="7"/>
      <c r="Q21" s="7"/>
      <c r="R21" s="7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>
        <v>0</v>
      </c>
      <c r="AR21" s="8">
        <v>0</v>
      </c>
      <c r="AS21" s="8"/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0.6337067235256354</v>
      </c>
      <c r="AZ21" s="8">
        <v>0.5</v>
      </c>
      <c r="BA21" s="8">
        <v>0.5</v>
      </c>
      <c r="BB21" s="8">
        <v>0.8</v>
      </c>
      <c r="BC21" s="8">
        <v>0.77148771137210992</v>
      </c>
      <c r="BD21" s="8">
        <v>0.42467122635985016</v>
      </c>
      <c r="BE21" s="8">
        <v>0.5</v>
      </c>
      <c r="BF21" s="8">
        <v>0.8</v>
      </c>
      <c r="BG21" s="8">
        <v>0.8</v>
      </c>
      <c r="BH21" s="8">
        <v>0.5</v>
      </c>
      <c r="BI21" s="8">
        <v>0.443</v>
      </c>
      <c r="BJ21" s="8">
        <v>0.8</v>
      </c>
      <c r="BK21" s="8">
        <v>0.8</v>
      </c>
      <c r="BL21" s="8">
        <v>0.6</v>
      </c>
      <c r="BM21" s="8">
        <v>0.7</v>
      </c>
      <c r="BN21" s="8">
        <v>0.9</v>
      </c>
      <c r="BO21" s="8">
        <v>0.9</v>
      </c>
      <c r="BP21" s="8">
        <v>0.64758102900000003</v>
      </c>
      <c r="BQ21" s="8">
        <v>0.872</v>
      </c>
      <c r="BR21" s="8">
        <v>1.2</v>
      </c>
      <c r="BS21" s="8">
        <v>1.5</v>
      </c>
      <c r="BT21" s="8">
        <v>1.03419521</v>
      </c>
      <c r="BU21" s="8">
        <v>1.2</v>
      </c>
      <c r="BV21" s="8">
        <v>1.59</v>
      </c>
      <c r="BW21" s="8">
        <v>1.3</v>
      </c>
      <c r="BX21" s="8">
        <v>1</v>
      </c>
      <c r="BY21" s="8">
        <v>1.3</v>
      </c>
      <c r="BZ21" s="8">
        <v>2.2000000000000002</v>
      </c>
      <c r="CA21" s="8">
        <v>1.7</v>
      </c>
      <c r="CB21" s="8">
        <v>1.2</v>
      </c>
      <c r="CC21" s="8">
        <v>1.1000000000000001</v>
      </c>
      <c r="CD21" s="8">
        <v>1.5</v>
      </c>
      <c r="CE21" s="8">
        <v>1.8</v>
      </c>
      <c r="CF21" s="8">
        <v>1.3</v>
      </c>
      <c r="CG21" s="8">
        <v>1.5</v>
      </c>
      <c r="CH21" s="8">
        <v>2</v>
      </c>
      <c r="CI21" s="8">
        <v>2.1</v>
      </c>
      <c r="CJ21" s="8">
        <v>1.6</v>
      </c>
      <c r="CK21" s="8">
        <v>1.6</v>
      </c>
      <c r="CL21" s="8">
        <v>2.4</v>
      </c>
      <c r="CM21" s="8">
        <v>2.4</v>
      </c>
      <c r="CN21" s="8">
        <v>1.6</v>
      </c>
      <c r="CO21" s="8">
        <v>1.8</v>
      </c>
      <c r="CP21" s="8">
        <v>2.4</v>
      </c>
      <c r="CQ21" s="8">
        <v>2.9</v>
      </c>
      <c r="CR21" s="8">
        <v>1.75</v>
      </c>
    </row>
    <row r="22" spans="2:96" ht="15.75" x14ac:dyDescent="0.3">
      <c r="B22" s="7" t="s">
        <v>112</v>
      </c>
      <c r="C22" s="8"/>
      <c r="D22" s="7"/>
      <c r="E22" s="7"/>
      <c r="F22" s="7"/>
      <c r="G22" s="8"/>
      <c r="H22" s="7"/>
      <c r="I22" s="7"/>
      <c r="J22" s="7"/>
      <c r="K22" s="8"/>
      <c r="L22" s="7"/>
      <c r="M22" s="7"/>
      <c r="N22" s="7"/>
      <c r="O22" s="8"/>
      <c r="P22" s="7"/>
      <c r="Q22" s="7"/>
      <c r="R22" s="7"/>
      <c r="S22" s="8"/>
      <c r="T22" s="8"/>
      <c r="U22" s="8"/>
      <c r="V22" s="8"/>
      <c r="W22" s="8"/>
      <c r="X22" s="8">
        <v>0.3</v>
      </c>
      <c r="Y22" s="8">
        <v>0.3</v>
      </c>
      <c r="Z22" s="8">
        <v>0.5</v>
      </c>
      <c r="AA22" s="8">
        <v>0.5</v>
      </c>
      <c r="AB22" s="8">
        <v>0.3</v>
      </c>
      <c r="AC22" s="8">
        <v>0.4</v>
      </c>
      <c r="AD22" s="8">
        <v>0.4</v>
      </c>
      <c r="AE22" s="8">
        <v>0.4</v>
      </c>
      <c r="AF22" s="8">
        <v>0.4</v>
      </c>
      <c r="AG22" s="8">
        <v>0.4</v>
      </c>
      <c r="AH22" s="8">
        <v>0.5</v>
      </c>
      <c r="AI22" s="8">
        <v>0.5</v>
      </c>
      <c r="AJ22" s="8">
        <v>0.6</v>
      </c>
      <c r="AK22" s="8">
        <v>0.5</v>
      </c>
      <c r="AL22" s="8">
        <v>0.6</v>
      </c>
      <c r="AM22" s="8">
        <v>0.7</v>
      </c>
      <c r="AN22" s="8">
        <v>0.6</v>
      </c>
      <c r="AO22" s="8">
        <v>0.6</v>
      </c>
      <c r="AP22" s="8">
        <v>0.9</v>
      </c>
      <c r="AQ22" s="8">
        <v>1.2</v>
      </c>
      <c r="AR22" s="8">
        <v>1.1000000000000001</v>
      </c>
      <c r="AS22" s="8">
        <v>1.1000000000000001</v>
      </c>
      <c r="AT22" s="8">
        <v>1.3</v>
      </c>
      <c r="AU22" s="8">
        <v>1.1000000000000001</v>
      </c>
      <c r="AV22" s="8">
        <v>1.4</v>
      </c>
      <c r="AW22" s="8">
        <v>2.7</v>
      </c>
      <c r="AX22" s="8">
        <v>3.1</v>
      </c>
      <c r="AY22" s="8">
        <v>2.9518974332836994</v>
      </c>
      <c r="AZ22" s="8">
        <v>2.7</v>
      </c>
      <c r="BA22" s="8">
        <v>3.1</v>
      </c>
      <c r="BB22" s="8">
        <v>3.9</v>
      </c>
      <c r="BC22" s="8">
        <v>3.7858522928644898</v>
      </c>
      <c r="BD22" s="8">
        <v>3.9092481854100001</v>
      </c>
      <c r="BE22" s="8">
        <v>4.5</v>
      </c>
      <c r="BF22" s="8">
        <v>5.8</v>
      </c>
      <c r="BG22" s="8">
        <v>5.3</v>
      </c>
      <c r="BH22" s="8">
        <v>5</v>
      </c>
      <c r="BI22" s="8">
        <v>5.3</v>
      </c>
      <c r="BJ22" s="8">
        <v>6.1</v>
      </c>
      <c r="BK22" s="8">
        <v>5.9</v>
      </c>
      <c r="BL22" s="8">
        <v>5.6</v>
      </c>
      <c r="BM22" s="8">
        <v>5.7</v>
      </c>
      <c r="BN22" s="8">
        <v>6.4</v>
      </c>
      <c r="BO22" s="8">
        <v>6.1</v>
      </c>
      <c r="BP22" s="8">
        <v>5.6111124409999995</v>
      </c>
      <c r="BQ22" s="8">
        <v>5.8360000000000003</v>
      </c>
      <c r="BR22" s="8">
        <v>9.5</v>
      </c>
      <c r="BS22" s="8">
        <v>10.199999999999999</v>
      </c>
      <c r="BT22" s="8">
        <v>8.3994851679999982</v>
      </c>
      <c r="BU22" s="8">
        <v>8.6</v>
      </c>
      <c r="BV22" s="8">
        <v>10.66</v>
      </c>
      <c r="BW22" s="8">
        <v>8.9</v>
      </c>
      <c r="BX22" s="8">
        <v>8</v>
      </c>
      <c r="BY22" s="8">
        <v>8.1</v>
      </c>
      <c r="BZ22" s="8">
        <v>9.5</v>
      </c>
      <c r="CA22" s="8">
        <v>8.6</v>
      </c>
      <c r="CB22" s="8">
        <v>7.8</v>
      </c>
      <c r="CC22" s="8">
        <v>7.4</v>
      </c>
      <c r="CD22" s="8">
        <v>8.9</v>
      </c>
      <c r="CE22" s="8">
        <v>9.1</v>
      </c>
      <c r="CF22" s="8">
        <v>7.7</v>
      </c>
      <c r="CG22" s="8">
        <v>9.1999999999999993</v>
      </c>
      <c r="CH22" s="8">
        <v>11.3</v>
      </c>
      <c r="CI22" s="8">
        <v>10.9</v>
      </c>
      <c r="CJ22" s="8">
        <v>9.6</v>
      </c>
      <c r="CK22" s="8">
        <v>8.8000000000000007</v>
      </c>
      <c r="CL22" s="8">
        <v>14.8</v>
      </c>
      <c r="CM22" s="8">
        <v>13.1</v>
      </c>
      <c r="CN22" s="8">
        <v>13.1</v>
      </c>
      <c r="CO22" s="8">
        <v>11.9</v>
      </c>
      <c r="CP22" s="8">
        <v>15.6</v>
      </c>
      <c r="CQ22" s="8">
        <v>13.1</v>
      </c>
      <c r="CR22" s="8">
        <v>8.65</v>
      </c>
    </row>
    <row r="23" spans="2:96" ht="15.75" x14ac:dyDescent="0.3">
      <c r="B23" s="9" t="s">
        <v>46</v>
      </c>
      <c r="C23" s="10"/>
      <c r="D23" s="9"/>
      <c r="E23" s="9"/>
      <c r="F23" s="9"/>
      <c r="G23" s="10"/>
      <c r="H23" s="9"/>
      <c r="I23" s="9"/>
      <c r="J23" s="9"/>
      <c r="K23" s="10"/>
      <c r="L23" s="9"/>
      <c r="M23" s="9"/>
      <c r="N23" s="9"/>
      <c r="O23" s="10"/>
      <c r="P23" s="9"/>
      <c r="Q23" s="9"/>
      <c r="R23" s="9"/>
      <c r="S23" s="10">
        <f t="shared" ref="S23" si="12">+SUM(S19:S22)</f>
        <v>0</v>
      </c>
      <c r="T23" s="10">
        <f t="shared" ref="T23" si="13">+SUM(T19:T22)</f>
        <v>0</v>
      </c>
      <c r="U23" s="10">
        <f t="shared" ref="U23:AX23" si="14">+SUM(U19:U22)</f>
        <v>0</v>
      </c>
      <c r="V23" s="10">
        <f t="shared" si="14"/>
        <v>0</v>
      </c>
      <c r="W23" s="10">
        <f t="shared" si="14"/>
        <v>0</v>
      </c>
      <c r="X23" s="10">
        <f t="shared" si="14"/>
        <v>58.099999999999994</v>
      </c>
      <c r="Y23" s="10">
        <f t="shared" si="14"/>
        <v>56.3</v>
      </c>
      <c r="Z23" s="10">
        <f t="shared" si="14"/>
        <v>78</v>
      </c>
      <c r="AA23" s="10">
        <f t="shared" si="14"/>
        <v>59.2</v>
      </c>
      <c r="AB23" s="10">
        <f t="shared" si="14"/>
        <v>46.4</v>
      </c>
      <c r="AC23" s="10">
        <f t="shared" si="14"/>
        <v>48.4</v>
      </c>
      <c r="AD23" s="10">
        <f t="shared" si="14"/>
        <v>62.9</v>
      </c>
      <c r="AE23" s="10">
        <f t="shared" si="14"/>
        <v>55.5</v>
      </c>
      <c r="AF23" s="10">
        <f t="shared" si="14"/>
        <v>48.800000000000004</v>
      </c>
      <c r="AG23" s="10">
        <f t="shared" si="14"/>
        <v>54.999999999999993</v>
      </c>
      <c r="AH23" s="10">
        <f t="shared" si="14"/>
        <v>68.2</v>
      </c>
      <c r="AI23" s="10">
        <f t="shared" si="14"/>
        <v>62.1</v>
      </c>
      <c r="AJ23" s="10">
        <f t="shared" si="14"/>
        <v>58.5</v>
      </c>
      <c r="AK23" s="10">
        <f t="shared" si="14"/>
        <v>59</v>
      </c>
      <c r="AL23" s="10">
        <f t="shared" si="14"/>
        <v>72.8</v>
      </c>
      <c r="AM23" s="10">
        <f t="shared" si="14"/>
        <v>67.800000000000011</v>
      </c>
      <c r="AN23" s="10">
        <f t="shared" si="14"/>
        <v>60.2</v>
      </c>
      <c r="AO23" s="10">
        <f t="shared" si="14"/>
        <v>64</v>
      </c>
      <c r="AP23" s="10">
        <f t="shared" si="14"/>
        <v>76.599999999999994</v>
      </c>
      <c r="AQ23" s="10">
        <f t="shared" si="14"/>
        <v>72.5</v>
      </c>
      <c r="AR23" s="10">
        <f t="shared" si="14"/>
        <v>66.899999999999991</v>
      </c>
      <c r="AS23" s="10">
        <f t="shared" si="14"/>
        <v>68.899999999999991</v>
      </c>
      <c r="AT23" s="10">
        <f t="shared" si="14"/>
        <v>87.699999999999989</v>
      </c>
      <c r="AU23" s="10">
        <f t="shared" si="14"/>
        <v>75.5</v>
      </c>
      <c r="AV23" s="10">
        <f t="shared" si="14"/>
        <v>74.3</v>
      </c>
      <c r="AW23" s="10">
        <f t="shared" si="14"/>
        <v>99.4</v>
      </c>
      <c r="AX23" s="10">
        <f t="shared" si="14"/>
        <v>121.39999999999999</v>
      </c>
      <c r="AY23" s="10">
        <v>103.00700994</v>
      </c>
      <c r="AZ23" s="10">
        <v>93.1</v>
      </c>
      <c r="BA23" s="10">
        <v>99.7</v>
      </c>
      <c r="BB23" s="10">
        <v>128.312378754381</v>
      </c>
      <c r="BC23" s="10">
        <v>117.85261727999999</v>
      </c>
      <c r="BD23" s="10">
        <v>105.57352400540998</v>
      </c>
      <c r="BE23" s="10">
        <v>113.2</v>
      </c>
      <c r="BF23" s="10">
        <v>139.00000000000003</v>
      </c>
      <c r="BG23" s="10">
        <v>122.1</v>
      </c>
      <c r="BH23" s="10">
        <v>107.6</v>
      </c>
      <c r="BI23" s="10">
        <v>114.51349613998592</v>
      </c>
      <c r="BJ23" s="10">
        <v>140.9</v>
      </c>
      <c r="BK23" s="10">
        <v>121.80000000000001</v>
      </c>
      <c r="BL23" s="10">
        <v>109.19999999999999</v>
      </c>
      <c r="BM23" s="10">
        <v>115.60000000000001</v>
      </c>
      <c r="BN23" s="10">
        <v>144.1</v>
      </c>
      <c r="BO23" s="10">
        <v>117.25954876199999</v>
      </c>
      <c r="BP23" s="10">
        <v>105.32407510000002</v>
      </c>
      <c r="BQ23" s="10">
        <v>118.367</v>
      </c>
      <c r="BR23" s="10">
        <v>184.2</v>
      </c>
      <c r="BS23" s="10">
        <v>190.4</v>
      </c>
      <c r="BT23" s="10">
        <v>160.66381453000002</v>
      </c>
      <c r="BU23" s="10">
        <v>166.5</v>
      </c>
      <c r="BV23" s="10">
        <v>216.25</v>
      </c>
      <c r="BW23" s="10">
        <f t="shared" ref="BW23:CC23" si="15">+SUM(BW19:BW22)</f>
        <v>175.70000000000002</v>
      </c>
      <c r="BX23" s="10">
        <f t="shared" si="15"/>
        <v>155.1</v>
      </c>
      <c r="BY23" s="10">
        <f t="shared" si="15"/>
        <v>158.30000000000001</v>
      </c>
      <c r="BZ23" s="10">
        <f t="shared" si="15"/>
        <v>204.49999999999997</v>
      </c>
      <c r="CA23" s="10">
        <f t="shared" si="15"/>
        <v>166.79999999999998</v>
      </c>
      <c r="CB23" s="10">
        <f t="shared" si="15"/>
        <v>147.9</v>
      </c>
      <c r="CC23" s="10">
        <f t="shared" si="15"/>
        <v>146.89999999999998</v>
      </c>
      <c r="CD23" s="10">
        <f>+SUM(CD19:CD22)</f>
        <v>187.4</v>
      </c>
      <c r="CE23" s="10">
        <f t="shared" ref="CE23:CK23" si="16">+SUM(CE19:CE22)</f>
        <v>190.2</v>
      </c>
      <c r="CF23" s="10">
        <f t="shared" si="16"/>
        <v>166.3</v>
      </c>
      <c r="CG23" s="10">
        <f t="shared" si="16"/>
        <v>181.9</v>
      </c>
      <c r="CH23" s="10">
        <f t="shared" si="16"/>
        <v>226.70000000000002</v>
      </c>
      <c r="CI23" s="10">
        <f t="shared" si="16"/>
        <v>194.70000000000002</v>
      </c>
      <c r="CJ23" s="10">
        <f t="shared" si="16"/>
        <v>170.89999999999998</v>
      </c>
      <c r="CK23" s="10">
        <f t="shared" si="16"/>
        <v>184.9</v>
      </c>
      <c r="CL23" s="10">
        <v>236.9</v>
      </c>
      <c r="CM23" s="10">
        <v>212.4</v>
      </c>
      <c r="CN23" s="10">
        <v>183.1</v>
      </c>
      <c r="CO23" s="10">
        <f t="shared" ref="CO23:CR23" si="17">+SUM(CO19:CO22)</f>
        <v>195.20000000000002</v>
      </c>
      <c r="CP23" s="10">
        <f t="shared" si="17"/>
        <v>255.6</v>
      </c>
      <c r="CQ23" s="10">
        <f t="shared" si="17"/>
        <v>206</v>
      </c>
      <c r="CR23" s="10">
        <f t="shared" si="17"/>
        <v>173.5</v>
      </c>
    </row>
    <row r="24" spans="2:96" ht="15.75" x14ac:dyDescent="0.3">
      <c r="B24" s="11"/>
      <c r="C24" s="8"/>
      <c r="D24" s="11"/>
      <c r="E24" s="11"/>
      <c r="F24" s="11"/>
      <c r="G24" s="8"/>
      <c r="H24" s="11"/>
      <c r="I24" s="11"/>
      <c r="J24" s="11"/>
      <c r="K24" s="8"/>
      <c r="L24" s="11"/>
      <c r="M24" s="11"/>
      <c r="N24" s="11"/>
      <c r="O24" s="8"/>
      <c r="P24" s="11"/>
      <c r="Q24" s="11"/>
      <c r="R24" s="11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</row>
    <row r="25" spans="2:96" ht="16.5" thickBot="1" x14ac:dyDescent="0.35">
      <c r="B25" s="5" t="s">
        <v>49</v>
      </c>
      <c r="C25" s="12"/>
      <c r="D25" s="5"/>
      <c r="E25" s="5"/>
      <c r="F25" s="5"/>
      <c r="G25" s="12"/>
      <c r="H25" s="5"/>
      <c r="I25" s="5"/>
      <c r="J25" s="5"/>
      <c r="K25" s="12"/>
      <c r="L25" s="5"/>
      <c r="M25" s="5"/>
      <c r="N25" s="5"/>
      <c r="O25" s="12"/>
      <c r="P25" s="5"/>
      <c r="Q25" s="5"/>
      <c r="R25" s="5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</row>
    <row r="26" spans="2:96" ht="15.75" x14ac:dyDescent="0.3">
      <c r="B26" s="7" t="s">
        <v>116</v>
      </c>
      <c r="C26" s="8"/>
      <c r="D26" s="7"/>
      <c r="E26" s="7"/>
      <c r="F26" s="7"/>
      <c r="G26" s="8"/>
      <c r="H26" s="7"/>
      <c r="I26" s="7"/>
      <c r="J26" s="7"/>
      <c r="K26" s="8"/>
      <c r="L26" s="7"/>
      <c r="M26" s="7"/>
      <c r="N26" s="7"/>
      <c r="O26" s="8"/>
      <c r="P26" s="7"/>
      <c r="Q26" s="7"/>
      <c r="R26" s="7"/>
      <c r="S26" s="8"/>
      <c r="T26" s="8"/>
      <c r="U26" s="8"/>
      <c r="V26" s="8"/>
      <c r="W26" s="8"/>
      <c r="X26" s="8">
        <f>25.5+9.1</f>
        <v>34.6</v>
      </c>
      <c r="Y26" s="8">
        <f>27.2+9.9</f>
        <v>37.1</v>
      </c>
      <c r="Z26" s="8">
        <f>32.3+11.1</f>
        <v>43.4</v>
      </c>
      <c r="AA26" s="8">
        <f>27+9.6</f>
        <v>36.6</v>
      </c>
      <c r="AB26" s="8">
        <f>25.2+9.1</f>
        <v>34.299999999999997</v>
      </c>
      <c r="AC26" s="8">
        <f>25.3+9.9</f>
        <v>35.200000000000003</v>
      </c>
      <c r="AD26" s="8">
        <f>29.5+9.8</f>
        <v>39.299999999999997</v>
      </c>
      <c r="AE26" s="8">
        <f>26.6+9</f>
        <v>35.6</v>
      </c>
      <c r="AF26" s="8">
        <f>26.3+8.3</f>
        <v>34.6</v>
      </c>
      <c r="AG26" s="8">
        <f>26.7+8.1</f>
        <v>34.799999999999997</v>
      </c>
      <c r="AH26" s="8">
        <f>30.5+9.1</f>
        <v>39.6</v>
      </c>
      <c r="AI26" s="8">
        <v>36.700000000000003</v>
      </c>
      <c r="AJ26" s="8">
        <v>39.1</v>
      </c>
      <c r="AK26" s="8">
        <v>39.9</v>
      </c>
      <c r="AL26" s="8">
        <v>42.3</v>
      </c>
      <c r="AM26" s="8">
        <v>36.799999999999997</v>
      </c>
      <c r="AN26" s="8">
        <v>39.9</v>
      </c>
      <c r="AO26" s="8">
        <v>43.5</v>
      </c>
      <c r="AP26" s="8">
        <v>47.5</v>
      </c>
      <c r="AQ26" s="8">
        <v>41.6</v>
      </c>
      <c r="AR26" s="8">
        <v>42</v>
      </c>
      <c r="AS26" s="8">
        <v>43.2</v>
      </c>
      <c r="AT26" s="8">
        <v>46.4</v>
      </c>
      <c r="AU26" s="8">
        <v>41.2</v>
      </c>
      <c r="AV26" s="8">
        <v>41.5</v>
      </c>
      <c r="AW26" s="8">
        <v>42.5</v>
      </c>
      <c r="AX26" s="8">
        <v>47.2</v>
      </c>
      <c r="AY26" s="8">
        <v>40.357179979125</v>
      </c>
      <c r="AZ26" s="8">
        <v>41.3</v>
      </c>
      <c r="BA26" s="8">
        <v>43.1</v>
      </c>
      <c r="BB26" s="8">
        <v>48.5</v>
      </c>
      <c r="BC26" s="8">
        <v>45.215945998823258</v>
      </c>
      <c r="BD26" s="8">
        <v>41.7</v>
      </c>
      <c r="BE26" s="8">
        <v>41.2</v>
      </c>
      <c r="BF26" s="8">
        <v>46.6</v>
      </c>
      <c r="BG26" s="8">
        <v>43.2</v>
      </c>
      <c r="BH26" s="8">
        <v>47.8</v>
      </c>
      <c r="BI26" s="8">
        <v>48.29</v>
      </c>
      <c r="BJ26" s="8">
        <v>49</v>
      </c>
      <c r="BK26" s="8">
        <v>44.6</v>
      </c>
      <c r="BL26" s="8">
        <v>44.9</v>
      </c>
      <c r="BM26" s="8">
        <v>46.8</v>
      </c>
      <c r="BN26" s="8">
        <v>52.7</v>
      </c>
      <c r="BO26" s="8">
        <v>47.1</v>
      </c>
      <c r="BP26" s="8">
        <v>47.911325262037202</v>
      </c>
      <c r="BQ26" s="8">
        <v>48.856999999999999</v>
      </c>
      <c r="BR26" s="8">
        <v>55.371564999999997</v>
      </c>
      <c r="BS26" s="8">
        <v>49.9</v>
      </c>
      <c r="BT26" s="8">
        <v>53.492970999999997</v>
      </c>
      <c r="BU26" s="8">
        <v>54.1</v>
      </c>
      <c r="BV26" s="8">
        <v>57.94</v>
      </c>
      <c r="BW26" s="8">
        <v>52.7</v>
      </c>
      <c r="BX26" s="8">
        <v>54.7</v>
      </c>
      <c r="BY26" s="8">
        <v>57</v>
      </c>
      <c r="BZ26" s="8">
        <v>64.2</v>
      </c>
      <c r="CA26" s="8">
        <v>57.9</v>
      </c>
      <c r="CB26" s="8">
        <v>53.6</v>
      </c>
      <c r="CC26" s="8">
        <v>56.1</v>
      </c>
      <c r="CD26" s="8">
        <v>58.5</v>
      </c>
      <c r="CE26" s="8">
        <v>44.9</v>
      </c>
      <c r="CF26" s="8">
        <v>48.9</v>
      </c>
      <c r="CG26" s="8">
        <v>51.2</v>
      </c>
      <c r="CH26" s="8">
        <v>54.5</v>
      </c>
      <c r="CI26" s="8">
        <v>50.4</v>
      </c>
      <c r="CJ26" s="8">
        <v>47.3</v>
      </c>
      <c r="CK26" s="8">
        <v>53.5</v>
      </c>
      <c r="CL26" s="8">
        <v>56.5</v>
      </c>
      <c r="CM26" s="8">
        <v>45.7</v>
      </c>
      <c r="CN26" s="8">
        <v>48.6</v>
      </c>
      <c r="CO26" s="8">
        <v>53.385679158987983</v>
      </c>
      <c r="CP26" s="8">
        <v>58.9</v>
      </c>
      <c r="CQ26" s="8">
        <v>50.17</v>
      </c>
      <c r="CR26" s="8">
        <v>46.488</v>
      </c>
    </row>
    <row r="27" spans="2:96" ht="15.75" x14ac:dyDescent="0.3">
      <c r="B27" s="7" t="s">
        <v>110</v>
      </c>
      <c r="C27" s="8"/>
      <c r="D27" s="7"/>
      <c r="E27" s="7"/>
      <c r="F27" s="7"/>
      <c r="G27" s="8"/>
      <c r="H27" s="7"/>
      <c r="I27" s="7"/>
      <c r="J27" s="7"/>
      <c r="K27" s="8"/>
      <c r="L27" s="7"/>
      <c r="M27" s="7"/>
      <c r="N27" s="7"/>
      <c r="O27" s="8"/>
      <c r="P27" s="7"/>
      <c r="Q27" s="7"/>
      <c r="R27" s="7"/>
      <c r="S27" s="8"/>
      <c r="T27" s="8"/>
      <c r="U27" s="8"/>
      <c r="V27" s="8"/>
      <c r="W27" s="8"/>
      <c r="X27" s="8">
        <v>7.6</v>
      </c>
      <c r="Y27" s="8">
        <v>8.1</v>
      </c>
      <c r="Z27" s="8">
        <v>7.9</v>
      </c>
      <c r="AA27" s="8">
        <v>7.5</v>
      </c>
      <c r="AB27" s="8">
        <v>6.4</v>
      </c>
      <c r="AC27" s="8">
        <v>6.3</v>
      </c>
      <c r="AD27" s="8">
        <v>5.8</v>
      </c>
      <c r="AE27" s="8">
        <v>5.9</v>
      </c>
      <c r="AF27" s="8">
        <v>5.3</v>
      </c>
      <c r="AG27" s="8">
        <v>5.6</v>
      </c>
      <c r="AH27" s="8">
        <v>5.4</v>
      </c>
      <c r="AI27" s="8">
        <v>5.4</v>
      </c>
      <c r="AJ27" s="8">
        <v>5.3</v>
      </c>
      <c r="AK27" s="8">
        <v>5.4</v>
      </c>
      <c r="AL27" s="8">
        <v>5</v>
      </c>
      <c r="AM27" s="8">
        <v>5.3</v>
      </c>
      <c r="AN27" s="8">
        <v>5.3</v>
      </c>
      <c r="AO27" s="8">
        <v>5.5</v>
      </c>
      <c r="AP27" s="8">
        <v>5.5</v>
      </c>
      <c r="AQ27" s="8">
        <v>2.8</v>
      </c>
      <c r="AR27" s="8">
        <v>2.5</v>
      </c>
      <c r="AS27" s="8">
        <v>2.8</v>
      </c>
      <c r="AT27" s="8">
        <v>2.9</v>
      </c>
      <c r="AU27" s="8">
        <v>2.7</v>
      </c>
      <c r="AV27" s="8">
        <v>2.1</v>
      </c>
      <c r="AW27" s="8">
        <v>2.7</v>
      </c>
      <c r="AX27" s="8">
        <v>2.4</v>
      </c>
      <c r="AY27" s="8">
        <v>2.2728294212220006</v>
      </c>
      <c r="AZ27" s="8">
        <v>3.7</v>
      </c>
      <c r="BA27" s="8">
        <v>7</v>
      </c>
      <c r="BB27" s="8">
        <v>7.1</v>
      </c>
      <c r="BC27" s="8">
        <v>6.7934521284699905</v>
      </c>
      <c r="BD27" s="8">
        <v>5.5184731435410077</v>
      </c>
      <c r="BE27" s="8">
        <v>5.8</v>
      </c>
      <c r="BF27" s="8">
        <v>5</v>
      </c>
      <c r="BG27" s="8">
        <v>5</v>
      </c>
      <c r="BH27" s="8">
        <v>5.4</v>
      </c>
      <c r="BI27" s="8">
        <v>4.7192392665211997</v>
      </c>
      <c r="BJ27" s="8">
        <v>4.9000000000000004</v>
      </c>
      <c r="BK27" s="8">
        <v>5.0999999999999996</v>
      </c>
      <c r="BL27" s="8">
        <v>5.0999999999999996</v>
      </c>
      <c r="BM27" s="8">
        <v>5.4</v>
      </c>
      <c r="BN27" s="8">
        <v>9.4</v>
      </c>
      <c r="BO27" s="8">
        <v>5.4</v>
      </c>
      <c r="BP27" s="8">
        <v>5.6099447708259955</v>
      </c>
      <c r="BQ27" s="8">
        <v>5.59</v>
      </c>
      <c r="BR27" s="8">
        <v>6.345421</v>
      </c>
      <c r="BS27" s="8">
        <v>5.4</v>
      </c>
      <c r="BT27" s="8">
        <v>5.8824637198150009</v>
      </c>
      <c r="BU27" s="8">
        <v>6.3</v>
      </c>
      <c r="BV27" s="8">
        <v>6.36</v>
      </c>
      <c r="BW27" s="8">
        <v>6.4</v>
      </c>
      <c r="BX27" s="8">
        <v>6.5</v>
      </c>
      <c r="BY27" s="8">
        <v>7.4</v>
      </c>
      <c r="BZ27" s="8">
        <v>7.6</v>
      </c>
      <c r="CA27" s="8">
        <v>8.1999999999999993</v>
      </c>
      <c r="CB27" s="8">
        <v>6.8</v>
      </c>
      <c r="CC27" s="8">
        <v>7.2</v>
      </c>
      <c r="CD27" s="8">
        <v>6.3</v>
      </c>
      <c r="CE27" s="8">
        <v>5.4</v>
      </c>
      <c r="CF27" s="8">
        <v>7.7</v>
      </c>
      <c r="CG27" s="8">
        <v>6</v>
      </c>
      <c r="CH27" s="8">
        <v>9</v>
      </c>
      <c r="CI27" s="8">
        <v>8.8000000000000007</v>
      </c>
      <c r="CJ27" s="8">
        <v>7.9</v>
      </c>
      <c r="CK27" s="8">
        <v>8</v>
      </c>
      <c r="CL27" s="8">
        <v>7.2</v>
      </c>
      <c r="CM27" s="8">
        <v>6.3</v>
      </c>
      <c r="CN27" s="8">
        <v>5.8</v>
      </c>
      <c r="CO27" s="8">
        <v>6.6095554851240017</v>
      </c>
      <c r="CP27" s="8">
        <v>6.5</v>
      </c>
      <c r="CQ27" s="8">
        <v>6.39</v>
      </c>
      <c r="CR27" s="8">
        <v>2.0379999999999998</v>
      </c>
    </row>
    <row r="28" spans="2:96" ht="15.75" x14ac:dyDescent="0.3">
      <c r="B28" s="7" t="s">
        <v>113</v>
      </c>
      <c r="C28" s="8"/>
      <c r="D28" s="7"/>
      <c r="E28" s="7"/>
      <c r="F28" s="7"/>
      <c r="G28" s="8"/>
      <c r="H28" s="7"/>
      <c r="I28" s="7"/>
      <c r="J28" s="7"/>
      <c r="K28" s="8"/>
      <c r="L28" s="7"/>
      <c r="M28" s="7"/>
      <c r="N28" s="7"/>
      <c r="O28" s="8"/>
      <c r="P28" s="7"/>
      <c r="Q28" s="7"/>
      <c r="R28" s="7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>
        <v>2.8</v>
      </c>
      <c r="AR28" s="8">
        <v>2.6</v>
      </c>
      <c r="AS28" s="8">
        <v>2.8</v>
      </c>
      <c r="AT28" s="8">
        <v>2.6</v>
      </c>
      <c r="AU28" s="8">
        <v>2.6</v>
      </c>
      <c r="AV28" s="8">
        <v>2.6</v>
      </c>
      <c r="AW28" s="8">
        <v>2.2000000000000002</v>
      </c>
      <c r="AX28" s="8">
        <v>2.4</v>
      </c>
      <c r="AY28" s="8">
        <v>2.3042232653569998</v>
      </c>
      <c r="AZ28" s="8">
        <v>3.7</v>
      </c>
      <c r="BA28" s="8">
        <v>7.3</v>
      </c>
      <c r="BB28" s="8">
        <v>8.3000000000000007</v>
      </c>
      <c r="BC28" s="8">
        <v>7.9024055739229997</v>
      </c>
      <c r="BD28" s="8">
        <v>7.0648849629719965</v>
      </c>
      <c r="BE28" s="8">
        <v>7.4</v>
      </c>
      <c r="BF28" s="8">
        <v>6.7</v>
      </c>
      <c r="BG28" s="8">
        <v>6.8</v>
      </c>
      <c r="BH28" s="8">
        <v>7</v>
      </c>
      <c r="BI28" s="8">
        <v>7.1360000000000001</v>
      </c>
      <c r="BJ28" s="8">
        <v>6.6</v>
      </c>
      <c r="BK28" s="8">
        <v>6.8</v>
      </c>
      <c r="BL28" s="8">
        <v>6.5</v>
      </c>
      <c r="BM28" s="8">
        <v>7.5</v>
      </c>
      <c r="BN28" s="8">
        <v>4.4000000000000004</v>
      </c>
      <c r="BO28" s="8">
        <v>7.4</v>
      </c>
      <c r="BP28" s="8">
        <v>7.2871158150539852</v>
      </c>
      <c r="BQ28" s="8">
        <v>7.7120000000000006</v>
      </c>
      <c r="BR28" s="8">
        <v>8.7972909999999995</v>
      </c>
      <c r="BS28" s="8">
        <v>7.6</v>
      </c>
      <c r="BT28" s="8">
        <v>6.7903778666520003</v>
      </c>
      <c r="BU28" s="8">
        <v>7.1</v>
      </c>
      <c r="BV28" s="8">
        <v>7.56</v>
      </c>
      <c r="BW28" s="8">
        <v>7.1</v>
      </c>
      <c r="BX28" s="8">
        <v>6.8</v>
      </c>
      <c r="BY28" s="8">
        <v>7.1</v>
      </c>
      <c r="BZ28" s="8">
        <v>6.3</v>
      </c>
      <c r="CA28" s="8">
        <v>6.3</v>
      </c>
      <c r="CB28" s="8">
        <v>4.9000000000000004</v>
      </c>
      <c r="CC28" s="8">
        <v>4.7</v>
      </c>
      <c r="CD28" s="8">
        <v>4.8</v>
      </c>
      <c r="CE28" s="8">
        <v>4.8</v>
      </c>
      <c r="CF28" s="8">
        <v>2.7</v>
      </c>
      <c r="CG28" s="8">
        <v>5</v>
      </c>
      <c r="CH28" s="8">
        <v>2.9</v>
      </c>
      <c r="CI28" s="8">
        <v>3.1</v>
      </c>
      <c r="CJ28" s="8">
        <v>2.7</v>
      </c>
      <c r="CK28" s="8">
        <v>3.7</v>
      </c>
      <c r="CL28" s="8">
        <v>4.8</v>
      </c>
      <c r="CM28" s="8">
        <v>4.7</v>
      </c>
      <c r="CN28" s="8">
        <v>4.5999999999999996</v>
      </c>
      <c r="CO28" s="8">
        <v>5</v>
      </c>
      <c r="CP28" s="8">
        <v>4.8</v>
      </c>
      <c r="CQ28" s="8">
        <v>5.05</v>
      </c>
      <c r="CR28" s="8">
        <v>3.6265000000000001</v>
      </c>
    </row>
    <row r="29" spans="2:96" ht="15.75" x14ac:dyDescent="0.3">
      <c r="B29" s="7" t="s">
        <v>112</v>
      </c>
      <c r="C29" s="8"/>
      <c r="D29" s="7"/>
      <c r="E29" s="7"/>
      <c r="F29" s="7"/>
      <c r="G29" s="8"/>
      <c r="H29" s="7"/>
      <c r="I29" s="7"/>
      <c r="J29" s="7"/>
      <c r="K29" s="8"/>
      <c r="L29" s="7"/>
      <c r="M29" s="7"/>
      <c r="N29" s="7"/>
      <c r="O29" s="8"/>
      <c r="P29" s="7"/>
      <c r="Q29" s="7"/>
      <c r="R29" s="7"/>
      <c r="S29" s="8"/>
      <c r="T29" s="8"/>
      <c r="U29" s="8"/>
      <c r="V29" s="8"/>
      <c r="W29" s="8"/>
      <c r="X29" s="8">
        <v>0.1</v>
      </c>
      <c r="Y29" s="8">
        <v>0.2</v>
      </c>
      <c r="Z29" s="8">
        <v>0.1</v>
      </c>
      <c r="AA29" s="8">
        <v>0.1</v>
      </c>
      <c r="AB29" s="8">
        <v>0.1</v>
      </c>
      <c r="AC29" s="8">
        <v>0.1</v>
      </c>
      <c r="AD29" s="8"/>
      <c r="AE29" s="8">
        <v>0.1</v>
      </c>
      <c r="AF29" s="8">
        <v>0.1</v>
      </c>
      <c r="AG29" s="8">
        <v>0.1</v>
      </c>
      <c r="AH29" s="8">
        <v>0.1</v>
      </c>
      <c r="AI29" s="8">
        <v>0.1</v>
      </c>
      <c r="AJ29" s="8">
        <v>0.1</v>
      </c>
      <c r="AK29" s="8">
        <v>0.1</v>
      </c>
      <c r="AL29" s="8">
        <v>0.5</v>
      </c>
      <c r="AM29" s="8">
        <v>0</v>
      </c>
      <c r="AN29" s="8">
        <v>0.1</v>
      </c>
      <c r="AO29" s="8">
        <v>0.7</v>
      </c>
      <c r="AP29" s="8">
        <v>0.7</v>
      </c>
      <c r="AQ29" s="8">
        <v>0.7</v>
      </c>
      <c r="AR29" s="8">
        <v>0.6</v>
      </c>
      <c r="AS29" s="8">
        <v>0.7</v>
      </c>
      <c r="AT29" s="8">
        <v>0.8</v>
      </c>
      <c r="AU29" s="8">
        <v>0.7</v>
      </c>
      <c r="AV29" s="8">
        <v>0.6</v>
      </c>
      <c r="AW29" s="8">
        <v>1.9</v>
      </c>
      <c r="AX29" s="8">
        <v>2.6</v>
      </c>
      <c r="AY29" s="8">
        <v>3.6459818681199998</v>
      </c>
      <c r="AZ29" s="8">
        <v>4.4000000000000004</v>
      </c>
      <c r="BA29" s="8">
        <v>4.7</v>
      </c>
      <c r="BB29" s="8">
        <v>4.5</v>
      </c>
      <c r="BC29" s="8">
        <v>4.4888432048039899</v>
      </c>
      <c r="BD29" s="8">
        <v>4.3398495707060185</v>
      </c>
      <c r="BE29" s="8">
        <v>4.4000000000000004</v>
      </c>
      <c r="BF29" s="8">
        <v>4.2</v>
      </c>
      <c r="BG29" s="8">
        <v>4</v>
      </c>
      <c r="BH29" s="8">
        <v>4.2</v>
      </c>
      <c r="BI29" s="8">
        <v>4.0562716642360135</v>
      </c>
      <c r="BJ29" s="8">
        <v>4</v>
      </c>
      <c r="BK29" s="8">
        <v>4.0999999999999996</v>
      </c>
      <c r="BL29" s="8">
        <v>4</v>
      </c>
      <c r="BM29" s="8">
        <v>4.2</v>
      </c>
      <c r="BN29" s="8">
        <v>4.4000000000000004</v>
      </c>
      <c r="BO29" s="8">
        <v>4.5</v>
      </c>
      <c r="BP29" s="8">
        <v>5.1552923600290175</v>
      </c>
      <c r="BQ29" s="8">
        <v>5.774</v>
      </c>
      <c r="BR29" s="8">
        <v>6.7331219999999998</v>
      </c>
      <c r="BS29" s="8">
        <v>6.7</v>
      </c>
      <c r="BT29" s="8">
        <v>7.3693314062319999</v>
      </c>
      <c r="BU29" s="8">
        <v>7.8</v>
      </c>
      <c r="BV29" s="8">
        <v>8.1</v>
      </c>
      <c r="BW29" s="8">
        <v>8.1999999999999993</v>
      </c>
      <c r="BX29" s="8">
        <v>8.3000000000000007</v>
      </c>
      <c r="BY29" s="8">
        <v>9.4</v>
      </c>
      <c r="BZ29" s="8">
        <v>10.4</v>
      </c>
      <c r="CA29" s="8">
        <v>9.6</v>
      </c>
      <c r="CB29" s="8">
        <v>7.7</v>
      </c>
      <c r="CC29" s="8">
        <v>7.6</v>
      </c>
      <c r="CD29" s="8">
        <v>6.8</v>
      </c>
      <c r="CE29" s="8">
        <v>5.8</v>
      </c>
      <c r="CF29" s="8">
        <v>5.7</v>
      </c>
      <c r="CG29" s="8">
        <v>5.7</v>
      </c>
      <c r="CH29" s="8">
        <v>4.9000000000000004</v>
      </c>
      <c r="CI29" s="8">
        <v>4.4000000000000004</v>
      </c>
      <c r="CJ29" s="8">
        <v>3.9</v>
      </c>
      <c r="CK29" s="8">
        <v>4.4000000000000004</v>
      </c>
      <c r="CL29" s="8">
        <v>4.8</v>
      </c>
      <c r="CM29" s="8">
        <v>3.6</v>
      </c>
      <c r="CN29" s="8">
        <v>3.2</v>
      </c>
      <c r="CO29" s="8">
        <v>3.9</v>
      </c>
      <c r="CP29" s="8">
        <v>3.8</v>
      </c>
      <c r="CQ29" s="8">
        <v>3.8</v>
      </c>
      <c r="CR29" s="8">
        <v>2.1</v>
      </c>
    </row>
    <row r="30" spans="2:96" ht="15.75" x14ac:dyDescent="0.3">
      <c r="B30" s="9" t="s">
        <v>46</v>
      </c>
      <c r="C30" s="10"/>
      <c r="D30" s="9"/>
      <c r="E30" s="9"/>
      <c r="F30" s="9"/>
      <c r="G30" s="10"/>
      <c r="H30" s="9"/>
      <c r="I30" s="9"/>
      <c r="J30" s="9"/>
      <c r="K30" s="10"/>
      <c r="L30" s="9"/>
      <c r="M30" s="9"/>
      <c r="N30" s="9"/>
      <c r="O30" s="10"/>
      <c r="P30" s="9"/>
      <c r="Q30" s="9"/>
      <c r="R30" s="9"/>
      <c r="S30" s="10">
        <f t="shared" ref="S30" si="18">+SUM(S26:S29)</f>
        <v>0</v>
      </c>
      <c r="T30" s="10">
        <f t="shared" ref="T30" si="19">+SUM(T26:T29)</f>
        <v>0</v>
      </c>
      <c r="U30" s="10">
        <f t="shared" ref="U30:AX30" si="20">+SUM(U26:U29)</f>
        <v>0</v>
      </c>
      <c r="V30" s="10">
        <f t="shared" si="20"/>
        <v>0</v>
      </c>
      <c r="W30" s="10">
        <f t="shared" si="20"/>
        <v>0</v>
      </c>
      <c r="X30" s="10">
        <f t="shared" si="20"/>
        <v>42.300000000000004</v>
      </c>
      <c r="Y30" s="10">
        <f t="shared" si="20"/>
        <v>45.400000000000006</v>
      </c>
      <c r="Z30" s="10">
        <f t="shared" si="20"/>
        <v>51.4</v>
      </c>
      <c r="AA30" s="10">
        <f t="shared" si="20"/>
        <v>44.2</v>
      </c>
      <c r="AB30" s="10">
        <f t="shared" si="20"/>
        <v>40.799999999999997</v>
      </c>
      <c r="AC30" s="10">
        <f t="shared" si="20"/>
        <v>41.6</v>
      </c>
      <c r="AD30" s="10">
        <f t="shared" si="20"/>
        <v>45.099999999999994</v>
      </c>
      <c r="AE30" s="10">
        <f t="shared" si="20"/>
        <v>41.6</v>
      </c>
      <c r="AF30" s="10">
        <f t="shared" si="20"/>
        <v>40</v>
      </c>
      <c r="AG30" s="10">
        <f t="shared" si="20"/>
        <v>40.5</v>
      </c>
      <c r="AH30" s="10">
        <f t="shared" si="20"/>
        <v>45.1</v>
      </c>
      <c r="AI30" s="10">
        <f t="shared" si="20"/>
        <v>42.2</v>
      </c>
      <c r="AJ30" s="10">
        <f t="shared" si="20"/>
        <v>44.5</v>
      </c>
      <c r="AK30" s="10">
        <f t="shared" si="20"/>
        <v>45.4</v>
      </c>
      <c r="AL30" s="10">
        <f t="shared" si="20"/>
        <v>47.8</v>
      </c>
      <c r="AM30" s="10">
        <f t="shared" si="20"/>
        <v>42.099999999999994</v>
      </c>
      <c r="AN30" s="10">
        <f t="shared" si="20"/>
        <v>45.3</v>
      </c>
      <c r="AO30" s="10">
        <f t="shared" si="20"/>
        <v>49.7</v>
      </c>
      <c r="AP30" s="10">
        <f t="shared" si="20"/>
        <v>53.7</v>
      </c>
      <c r="AQ30" s="10">
        <f t="shared" si="20"/>
        <v>47.9</v>
      </c>
      <c r="AR30" s="10">
        <f t="shared" si="20"/>
        <v>47.7</v>
      </c>
      <c r="AS30" s="10">
        <f t="shared" si="20"/>
        <v>49.5</v>
      </c>
      <c r="AT30" s="10">
        <f t="shared" si="20"/>
        <v>52.699999999999996</v>
      </c>
      <c r="AU30" s="10">
        <f t="shared" si="20"/>
        <v>47.20000000000001</v>
      </c>
      <c r="AV30" s="10">
        <f t="shared" si="20"/>
        <v>46.800000000000004</v>
      </c>
      <c r="AW30" s="10">
        <f t="shared" si="20"/>
        <v>49.300000000000004</v>
      </c>
      <c r="AX30" s="10">
        <f t="shared" si="20"/>
        <v>54.6</v>
      </c>
      <c r="AY30" s="10">
        <v>48.580214533824005</v>
      </c>
      <c r="AZ30" s="10">
        <v>53.1</v>
      </c>
      <c r="BA30" s="10">
        <v>62.1</v>
      </c>
      <c r="BB30" s="10">
        <v>68.381817641617261</v>
      </c>
      <c r="BC30" s="10">
        <v>64.400646906020242</v>
      </c>
      <c r="BD30" s="10">
        <v>58.612065658388318</v>
      </c>
      <c r="BE30" s="10">
        <v>58.773485364484273</v>
      </c>
      <c r="BF30" s="10">
        <v>62.500000000000007</v>
      </c>
      <c r="BG30" s="10">
        <v>59</v>
      </c>
      <c r="BH30" s="10">
        <v>64.399999999999991</v>
      </c>
      <c r="BI30" s="10">
        <v>64.201510930757209</v>
      </c>
      <c r="BJ30" s="10">
        <v>64.5</v>
      </c>
      <c r="BK30" s="10">
        <v>60.6</v>
      </c>
      <c r="BL30" s="10">
        <v>60.5</v>
      </c>
      <c r="BM30" s="10">
        <v>63.9</v>
      </c>
      <c r="BN30" s="10">
        <v>70.900000000000006</v>
      </c>
      <c r="BO30" s="10">
        <v>64.400000000000006</v>
      </c>
      <c r="BP30" s="10">
        <v>65.963678207946202</v>
      </c>
      <c r="BQ30" s="10">
        <v>68.025000000000006</v>
      </c>
      <c r="BR30" s="10">
        <v>77.2</v>
      </c>
      <c r="BS30" s="10">
        <v>69.599999999999994</v>
      </c>
      <c r="BT30" s="10">
        <v>73.535143992698991</v>
      </c>
      <c r="BU30" s="10">
        <v>75.3</v>
      </c>
      <c r="BV30" s="10">
        <v>79.959999999999994</v>
      </c>
      <c r="BW30" s="10">
        <f t="shared" ref="BW30:CC30" si="21">+SUM(BW26:BW29)</f>
        <v>74.400000000000006</v>
      </c>
      <c r="BX30" s="10">
        <f t="shared" si="21"/>
        <v>76.3</v>
      </c>
      <c r="BY30" s="10">
        <f t="shared" si="21"/>
        <v>80.900000000000006</v>
      </c>
      <c r="BZ30" s="10">
        <f t="shared" si="21"/>
        <v>88.5</v>
      </c>
      <c r="CA30" s="10">
        <f t="shared" si="21"/>
        <v>81.999999999999986</v>
      </c>
      <c r="CB30" s="10">
        <f t="shared" si="21"/>
        <v>73</v>
      </c>
      <c r="CC30" s="10">
        <f t="shared" si="21"/>
        <v>75.599999999999994</v>
      </c>
      <c r="CD30" s="10">
        <f>+SUM(CD26:CD29)</f>
        <v>76.399999999999991</v>
      </c>
      <c r="CE30" s="10">
        <f t="shared" ref="CE30:CR30" si="22">+SUM(CE26:CE29)</f>
        <v>60.899999999999991</v>
      </c>
      <c r="CF30" s="10">
        <f t="shared" si="22"/>
        <v>65</v>
      </c>
      <c r="CG30" s="10">
        <f t="shared" si="22"/>
        <v>67.900000000000006</v>
      </c>
      <c r="CH30" s="10">
        <f t="shared" si="22"/>
        <v>71.300000000000011</v>
      </c>
      <c r="CI30" s="10">
        <f t="shared" si="22"/>
        <v>66.7</v>
      </c>
      <c r="CJ30" s="10">
        <f t="shared" si="22"/>
        <v>61.8</v>
      </c>
      <c r="CK30" s="10">
        <v>69.5</v>
      </c>
      <c r="CL30" s="10">
        <v>73.5</v>
      </c>
      <c r="CM30" s="10">
        <v>60.4</v>
      </c>
      <c r="CN30" s="10">
        <f t="shared" si="22"/>
        <v>62.2</v>
      </c>
      <c r="CO30" s="10">
        <f t="shared" si="22"/>
        <v>68.895234644111994</v>
      </c>
      <c r="CP30" s="10">
        <f t="shared" si="22"/>
        <v>74</v>
      </c>
      <c r="CQ30" s="10">
        <f t="shared" si="22"/>
        <v>65.41</v>
      </c>
      <c r="CR30" s="10">
        <f t="shared" si="22"/>
        <v>54.252499999999998</v>
      </c>
    </row>
    <row r="31" spans="2:96" ht="15.75" x14ac:dyDescent="0.3">
      <c r="B31" s="11"/>
      <c r="C31" s="8"/>
      <c r="D31" s="11"/>
      <c r="E31" s="11"/>
      <c r="F31" s="11"/>
      <c r="G31" s="8"/>
      <c r="H31" s="11"/>
      <c r="I31" s="11"/>
      <c r="J31" s="11"/>
      <c r="K31" s="8"/>
      <c r="L31" s="11"/>
      <c r="M31" s="11"/>
      <c r="N31" s="11"/>
      <c r="O31" s="8"/>
      <c r="P31" s="11"/>
      <c r="Q31" s="11"/>
      <c r="R31" s="11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</row>
    <row r="32" spans="2:96" ht="16.5" hidden="1" thickBot="1" x14ac:dyDescent="0.35">
      <c r="B32" s="5" t="s">
        <v>50</v>
      </c>
      <c r="C32" s="12"/>
      <c r="D32" s="5"/>
      <c r="E32" s="5"/>
      <c r="F32" s="5"/>
      <c r="G32" s="12"/>
      <c r="H32" s="5"/>
      <c r="I32" s="5"/>
      <c r="J32" s="5"/>
      <c r="K32" s="12"/>
      <c r="L32" s="5"/>
      <c r="M32" s="5"/>
      <c r="N32" s="5"/>
      <c r="O32" s="12"/>
      <c r="P32" s="5"/>
      <c r="Q32" s="5"/>
      <c r="R32" s="5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19"/>
    </row>
    <row r="33" spans="2:96" ht="15.75" hidden="1" x14ac:dyDescent="0.3">
      <c r="B33" s="7" t="s">
        <v>42</v>
      </c>
      <c r="C33" s="8"/>
      <c r="D33" s="7"/>
      <c r="E33" s="7"/>
      <c r="F33" s="7"/>
      <c r="G33" s="8"/>
      <c r="H33" s="7"/>
      <c r="I33" s="7"/>
      <c r="J33" s="7"/>
      <c r="K33" s="8"/>
      <c r="L33" s="7"/>
      <c r="M33" s="7"/>
      <c r="N33" s="7"/>
      <c r="O33" s="8"/>
      <c r="P33" s="7"/>
      <c r="Q33" s="7"/>
      <c r="R33" s="7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>
        <v>48.973845011671003</v>
      </c>
      <c r="AZ33" s="8">
        <v>50.6</v>
      </c>
      <c r="BA33" s="8">
        <v>50.7</v>
      </c>
      <c r="BB33" s="8">
        <v>56.290273112221534</v>
      </c>
      <c r="BC33" s="8">
        <v>49.606203799420285</v>
      </c>
      <c r="BD33" s="8">
        <v>46.2</v>
      </c>
      <c r="BE33" s="8">
        <v>48.1</v>
      </c>
      <c r="BF33" s="8">
        <v>48.6</v>
      </c>
      <c r="BG33" s="8">
        <v>35.6</v>
      </c>
      <c r="BH33" s="8">
        <v>42.4</v>
      </c>
      <c r="BI33" s="8">
        <v>47.15</v>
      </c>
      <c r="BJ33" s="8">
        <v>49.1</v>
      </c>
      <c r="BK33" s="8">
        <v>43.9</v>
      </c>
      <c r="BL33" s="8">
        <v>43.1</v>
      </c>
      <c r="BM33" s="8">
        <v>45.8</v>
      </c>
      <c r="BN33" s="8">
        <v>49.8</v>
      </c>
      <c r="BO33" s="8">
        <v>47.1</v>
      </c>
      <c r="BP33" s="8">
        <v>47.124354183596999</v>
      </c>
      <c r="BQ33" s="8">
        <v>51.994</v>
      </c>
      <c r="BR33" s="8">
        <v>44.530396000000003</v>
      </c>
      <c r="BS33" s="8">
        <v>50.8</v>
      </c>
      <c r="BT33" s="8">
        <v>49.903077000000003</v>
      </c>
      <c r="BU33" s="8">
        <v>53.9</v>
      </c>
      <c r="BV33" s="8">
        <v>52.16</v>
      </c>
      <c r="BW33" s="8">
        <v>53</v>
      </c>
      <c r="BX33" s="8">
        <v>49.6</v>
      </c>
      <c r="BY33" s="8">
        <v>51.9</v>
      </c>
      <c r="BZ33" s="8">
        <v>48.5</v>
      </c>
      <c r="CA33" s="8">
        <v>43.7</v>
      </c>
      <c r="CB33" s="8">
        <v>27.8</v>
      </c>
      <c r="CC33" s="8">
        <v>29.9</v>
      </c>
      <c r="CD33" s="8">
        <v>18.600000000000001</v>
      </c>
      <c r="CE33" s="8">
        <v>10.5</v>
      </c>
      <c r="CF33" s="8">
        <v>11.6</v>
      </c>
      <c r="CG33" s="8">
        <v>16.2</v>
      </c>
      <c r="CH33" s="8">
        <v>16.2</v>
      </c>
      <c r="CI33" s="8"/>
      <c r="CJ33" s="8"/>
      <c r="CK33" s="8"/>
      <c r="CL33" s="8"/>
      <c r="CM33" s="8"/>
      <c r="CN33" s="8"/>
      <c r="CO33" s="8"/>
      <c r="CP33" s="8"/>
      <c r="CQ33" s="8"/>
      <c r="CR33" s="8"/>
    </row>
    <row r="34" spans="2:96" ht="15.75" hidden="1" x14ac:dyDescent="0.3">
      <c r="B34" s="7" t="s">
        <v>43</v>
      </c>
      <c r="C34" s="8"/>
      <c r="D34" s="7"/>
      <c r="E34" s="7"/>
      <c r="F34" s="7"/>
      <c r="G34" s="8"/>
      <c r="H34" s="7"/>
      <c r="I34" s="7"/>
      <c r="J34" s="7"/>
      <c r="K34" s="8"/>
      <c r="L34" s="7"/>
      <c r="M34" s="7"/>
      <c r="N34" s="7"/>
      <c r="O34" s="8"/>
      <c r="P34" s="7"/>
      <c r="Q34" s="7"/>
      <c r="R34" s="7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>
        <v>2.0085682911780007</v>
      </c>
      <c r="AZ34" s="8">
        <v>2.2999999999999998</v>
      </c>
      <c r="BA34" s="8">
        <v>2.8</v>
      </c>
      <c r="BB34" s="8">
        <v>2.4</v>
      </c>
      <c r="BC34" s="8">
        <v>3.08529668395997</v>
      </c>
      <c r="BD34" s="8">
        <v>2.8984705785718941</v>
      </c>
      <c r="BE34" s="8">
        <v>2.9</v>
      </c>
      <c r="BF34" s="8">
        <v>2.2000000000000002</v>
      </c>
      <c r="BG34" s="8">
        <v>1.7</v>
      </c>
      <c r="BH34" s="8">
        <v>2</v>
      </c>
      <c r="BI34" s="8">
        <v>2.2288937707929701</v>
      </c>
      <c r="BJ34" s="8">
        <v>2.2999999999999998</v>
      </c>
      <c r="BK34" s="8">
        <v>1.9</v>
      </c>
      <c r="BL34" s="8">
        <v>2.2000000000000002</v>
      </c>
      <c r="BM34" s="8">
        <v>2.4</v>
      </c>
      <c r="BN34" s="8">
        <v>2.8</v>
      </c>
      <c r="BO34" s="8">
        <v>2.7</v>
      </c>
      <c r="BP34" s="8">
        <v>2.526037258614001</v>
      </c>
      <c r="BQ34" s="8">
        <v>3.641</v>
      </c>
      <c r="BR34" s="8">
        <v>3.630871</v>
      </c>
      <c r="BS34" s="8">
        <v>3.7</v>
      </c>
      <c r="BT34" s="8">
        <v>2.6592052685881677</v>
      </c>
      <c r="BU34" s="8">
        <v>3.7</v>
      </c>
      <c r="BV34" s="8">
        <v>3.63</v>
      </c>
      <c r="BW34" s="8">
        <v>3.7</v>
      </c>
      <c r="BX34" s="8">
        <v>3.6</v>
      </c>
      <c r="BY34" s="8">
        <v>3.5</v>
      </c>
      <c r="BZ34" s="8">
        <v>3.5</v>
      </c>
      <c r="CA34" s="8">
        <v>3.4</v>
      </c>
      <c r="CB34" s="8">
        <v>2.9</v>
      </c>
      <c r="CC34" s="8">
        <v>3.4</v>
      </c>
      <c r="CD34" s="8">
        <v>3.3</v>
      </c>
      <c r="CE34" s="8">
        <v>1.5</v>
      </c>
      <c r="CF34" s="8">
        <v>1.2</v>
      </c>
      <c r="CG34" s="8">
        <v>1.8</v>
      </c>
      <c r="CH34" s="8">
        <v>2.4</v>
      </c>
      <c r="CI34" s="8"/>
      <c r="CJ34" s="8"/>
      <c r="CK34" s="8"/>
      <c r="CL34" s="8"/>
      <c r="CM34" s="8"/>
      <c r="CN34" s="8"/>
      <c r="CO34" s="8"/>
      <c r="CP34" s="8"/>
      <c r="CQ34" s="8"/>
      <c r="CR34" s="8"/>
    </row>
    <row r="35" spans="2:96" ht="15.75" hidden="1" x14ac:dyDescent="0.3">
      <c r="B35" s="7" t="s">
        <v>44</v>
      </c>
      <c r="C35" s="8"/>
      <c r="D35" s="7"/>
      <c r="E35" s="7"/>
      <c r="F35" s="7"/>
      <c r="G35" s="8"/>
      <c r="H35" s="7"/>
      <c r="I35" s="7"/>
      <c r="J35" s="7"/>
      <c r="K35" s="8"/>
      <c r="L35" s="7"/>
      <c r="M35" s="7"/>
      <c r="N35" s="7"/>
      <c r="O35" s="8"/>
      <c r="P35" s="7"/>
      <c r="Q35" s="7"/>
      <c r="R35" s="7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>
        <v>0.63758951882600023</v>
      </c>
      <c r="AZ35" s="8">
        <v>0.6</v>
      </c>
      <c r="BA35" s="8">
        <v>0.7</v>
      </c>
      <c r="BB35" s="8">
        <v>0.7</v>
      </c>
      <c r="BC35" s="8">
        <v>0.35067760137200021</v>
      </c>
      <c r="BD35" s="8">
        <v>0.50178030569897658</v>
      </c>
      <c r="BE35" s="8">
        <v>0.8</v>
      </c>
      <c r="BF35" s="8">
        <v>0.80047555919833036</v>
      </c>
      <c r="BG35" s="8">
        <v>0.5</v>
      </c>
      <c r="BH35" s="8">
        <v>0.5</v>
      </c>
      <c r="BI35" s="8">
        <v>0.50580000000000003</v>
      </c>
      <c r="BJ35" s="8">
        <v>0.4</v>
      </c>
      <c r="BK35" s="8">
        <v>0.4</v>
      </c>
      <c r="BL35" s="8">
        <v>0.5</v>
      </c>
      <c r="BM35" s="8">
        <v>0.7</v>
      </c>
      <c r="BN35" s="8">
        <v>0.7</v>
      </c>
      <c r="BO35" s="8">
        <v>0.7</v>
      </c>
      <c r="BP35" s="8">
        <v>0.65674433191399961</v>
      </c>
      <c r="BQ35" s="8">
        <v>0.75700000000000001</v>
      </c>
      <c r="BR35" s="8">
        <v>0.85863599999999995</v>
      </c>
      <c r="BS35" s="8">
        <v>0.8</v>
      </c>
      <c r="BT35" s="8">
        <v>0.24713264359499973</v>
      </c>
      <c r="BU35" s="8">
        <v>0.6</v>
      </c>
      <c r="BV35" s="8">
        <v>0.38</v>
      </c>
      <c r="BW35" s="8">
        <v>0.5</v>
      </c>
      <c r="BX35" s="8">
        <v>0.3</v>
      </c>
      <c r="BY35" s="8">
        <v>0.3</v>
      </c>
      <c r="BZ35" s="8">
        <v>0.5</v>
      </c>
      <c r="CA35" s="8">
        <v>0.4</v>
      </c>
      <c r="CB35" s="8">
        <v>0.6</v>
      </c>
      <c r="CC35" s="8">
        <v>0.1</v>
      </c>
      <c r="CD35" s="8">
        <v>0.2</v>
      </c>
      <c r="CE35" s="8">
        <v>0.1</v>
      </c>
      <c r="CF35" s="8">
        <v>0.1</v>
      </c>
      <c r="CG35" s="8">
        <v>0.2</v>
      </c>
      <c r="CH35" s="8">
        <v>0.2</v>
      </c>
      <c r="CI35" s="8"/>
      <c r="CJ35" s="8"/>
      <c r="CK35" s="8"/>
      <c r="CL35" s="8"/>
      <c r="CM35" s="8"/>
      <c r="CN35" s="8"/>
      <c r="CO35" s="8"/>
      <c r="CP35" s="8"/>
      <c r="CQ35" s="8"/>
      <c r="CR35" s="8"/>
    </row>
    <row r="36" spans="2:96" ht="15.75" hidden="1" x14ac:dyDescent="0.3">
      <c r="B36" s="7" t="s">
        <v>45</v>
      </c>
      <c r="C36" s="8"/>
      <c r="D36" s="7"/>
      <c r="E36" s="7"/>
      <c r="F36" s="7"/>
      <c r="G36" s="8"/>
      <c r="H36" s="7"/>
      <c r="I36" s="7"/>
      <c r="J36" s="7"/>
      <c r="K36" s="8"/>
      <c r="L36" s="7"/>
      <c r="M36" s="7"/>
      <c r="N36" s="7"/>
      <c r="O36" s="8"/>
      <c r="P36" s="7"/>
      <c r="Q36" s="7"/>
      <c r="R36" s="7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>
        <v>1.559832698369001</v>
      </c>
      <c r="AZ36" s="8">
        <v>1.4</v>
      </c>
      <c r="BA36" s="8">
        <v>1.5</v>
      </c>
      <c r="BB36" s="8">
        <v>2.2000000000000002</v>
      </c>
      <c r="BC36" s="8">
        <v>1.2278139957288998</v>
      </c>
      <c r="BD36" s="8">
        <v>1.1851993362418971</v>
      </c>
      <c r="BE36" s="8">
        <v>1.1000000000000001</v>
      </c>
      <c r="BF36" s="8">
        <v>1.5794744431410828</v>
      </c>
      <c r="BG36" s="8">
        <v>0.7</v>
      </c>
      <c r="BH36" s="8">
        <v>1.2</v>
      </c>
      <c r="BI36" s="8">
        <v>1.1844600000000001</v>
      </c>
      <c r="BJ36" s="8">
        <v>2.2999999999999998</v>
      </c>
      <c r="BK36" s="8">
        <v>2.7</v>
      </c>
      <c r="BL36" s="8">
        <v>3.4</v>
      </c>
      <c r="BM36" s="8">
        <v>3.4</v>
      </c>
      <c r="BN36" s="8">
        <v>4</v>
      </c>
      <c r="BO36" s="8">
        <v>3.9</v>
      </c>
      <c r="BP36" s="8">
        <v>3.2813179810970006</v>
      </c>
      <c r="BQ36" s="8">
        <v>4.5169999999999995</v>
      </c>
      <c r="BR36" s="8">
        <v>5.0137710000000002</v>
      </c>
      <c r="BS36" s="8">
        <v>5</v>
      </c>
      <c r="BT36" s="8">
        <v>4.4094607088839313</v>
      </c>
      <c r="BU36" s="8">
        <v>4.7</v>
      </c>
      <c r="BV36" s="8">
        <v>4.57</v>
      </c>
      <c r="BW36" s="8">
        <v>4.4000000000000004</v>
      </c>
      <c r="BX36" s="8">
        <v>3.7</v>
      </c>
      <c r="BY36" s="8">
        <v>4.9000000000000004</v>
      </c>
      <c r="BZ36" s="8">
        <v>3.9</v>
      </c>
      <c r="CA36" s="8">
        <v>3.2</v>
      </c>
      <c r="CB36" s="8">
        <v>2.2999999999999998</v>
      </c>
      <c r="CC36" s="8">
        <v>1.9</v>
      </c>
      <c r="CD36" s="8">
        <v>1.4</v>
      </c>
      <c r="CE36" s="8">
        <v>0.6</v>
      </c>
      <c r="CF36" s="8">
        <v>0.4</v>
      </c>
      <c r="CG36" s="8">
        <v>0.6</v>
      </c>
      <c r="CH36" s="8">
        <v>0.7</v>
      </c>
      <c r="CI36" s="8"/>
      <c r="CJ36" s="8"/>
      <c r="CK36" s="8"/>
      <c r="CL36" s="8"/>
      <c r="CM36" s="8"/>
      <c r="CN36" s="8"/>
      <c r="CO36" s="8"/>
      <c r="CP36" s="8"/>
      <c r="CQ36" s="8"/>
      <c r="CR36" s="8"/>
    </row>
    <row r="37" spans="2:96" ht="15.75" hidden="1" x14ac:dyDescent="0.3">
      <c r="B37" s="9" t="s">
        <v>46</v>
      </c>
      <c r="C37" s="10"/>
      <c r="D37" s="9"/>
      <c r="E37" s="9"/>
      <c r="F37" s="9"/>
      <c r="G37" s="10"/>
      <c r="H37" s="9"/>
      <c r="I37" s="9"/>
      <c r="J37" s="9"/>
      <c r="K37" s="10"/>
      <c r="L37" s="9"/>
      <c r="M37" s="9"/>
      <c r="N37" s="9"/>
      <c r="O37" s="10"/>
      <c r="P37" s="9"/>
      <c r="Q37" s="9"/>
      <c r="R37" s="9"/>
      <c r="S37" s="10">
        <f t="shared" ref="S37:AX37" si="23">+SUM(S33:S36)</f>
        <v>0</v>
      </c>
      <c r="T37" s="10">
        <f t="shared" si="23"/>
        <v>0</v>
      </c>
      <c r="U37" s="10">
        <f t="shared" si="23"/>
        <v>0</v>
      </c>
      <c r="V37" s="10">
        <f t="shared" si="23"/>
        <v>0</v>
      </c>
      <c r="W37" s="10">
        <f t="shared" si="23"/>
        <v>0</v>
      </c>
      <c r="X37" s="10">
        <f t="shared" si="23"/>
        <v>0</v>
      </c>
      <c r="Y37" s="10">
        <f t="shared" si="23"/>
        <v>0</v>
      </c>
      <c r="Z37" s="10">
        <f t="shared" si="23"/>
        <v>0</v>
      </c>
      <c r="AA37" s="10">
        <f t="shared" si="23"/>
        <v>0</v>
      </c>
      <c r="AB37" s="10">
        <f t="shared" si="23"/>
        <v>0</v>
      </c>
      <c r="AC37" s="10">
        <f t="shared" si="23"/>
        <v>0</v>
      </c>
      <c r="AD37" s="10">
        <f t="shared" si="23"/>
        <v>0</v>
      </c>
      <c r="AE37" s="10">
        <f t="shared" si="23"/>
        <v>0</v>
      </c>
      <c r="AF37" s="10">
        <f t="shared" si="23"/>
        <v>0</v>
      </c>
      <c r="AG37" s="10">
        <f t="shared" si="23"/>
        <v>0</v>
      </c>
      <c r="AH37" s="10">
        <f t="shared" si="23"/>
        <v>0</v>
      </c>
      <c r="AI37" s="10">
        <f t="shared" si="23"/>
        <v>0</v>
      </c>
      <c r="AJ37" s="10">
        <f t="shared" si="23"/>
        <v>0</v>
      </c>
      <c r="AK37" s="10">
        <f t="shared" si="23"/>
        <v>0</v>
      </c>
      <c r="AL37" s="10">
        <f t="shared" si="23"/>
        <v>0</v>
      </c>
      <c r="AM37" s="10">
        <f t="shared" si="23"/>
        <v>0</v>
      </c>
      <c r="AN37" s="10">
        <f t="shared" si="23"/>
        <v>0</v>
      </c>
      <c r="AO37" s="10">
        <f t="shared" si="23"/>
        <v>0</v>
      </c>
      <c r="AP37" s="10">
        <f t="shared" si="23"/>
        <v>0</v>
      </c>
      <c r="AQ37" s="10">
        <f t="shared" si="23"/>
        <v>0</v>
      </c>
      <c r="AR37" s="10">
        <f t="shared" si="23"/>
        <v>0</v>
      </c>
      <c r="AS37" s="10">
        <f t="shared" si="23"/>
        <v>0</v>
      </c>
      <c r="AT37" s="10">
        <f t="shared" si="23"/>
        <v>0</v>
      </c>
      <c r="AU37" s="10">
        <f t="shared" si="23"/>
        <v>0</v>
      </c>
      <c r="AV37" s="10">
        <f t="shared" si="23"/>
        <v>0</v>
      </c>
      <c r="AW37" s="10">
        <f t="shared" si="23"/>
        <v>0</v>
      </c>
      <c r="AX37" s="10">
        <f t="shared" si="23"/>
        <v>0</v>
      </c>
      <c r="AY37" s="10">
        <v>53.179835520044001</v>
      </c>
      <c r="AZ37" s="10">
        <v>54.9</v>
      </c>
      <c r="BA37" s="10">
        <v>55.7</v>
      </c>
      <c r="BB37" s="10">
        <v>61.566445472230498</v>
      </c>
      <c r="BC37" s="10">
        <v>54.269992080481153</v>
      </c>
      <c r="BD37" s="10">
        <v>50.769004155560872</v>
      </c>
      <c r="BE37" s="10">
        <v>52.9</v>
      </c>
      <c r="BF37" s="10">
        <v>53.179950002339417</v>
      </c>
      <c r="BG37" s="10">
        <v>38.5</v>
      </c>
      <c r="BH37" s="10">
        <v>46.1</v>
      </c>
      <c r="BI37" s="10">
        <v>51.069153770792973</v>
      </c>
      <c r="BJ37" s="10">
        <v>54.099999999999994</v>
      </c>
      <c r="BK37" s="10">
        <v>48.9</v>
      </c>
      <c r="BL37" s="10">
        <v>49.2</v>
      </c>
      <c r="BM37" s="10">
        <v>52.3</v>
      </c>
      <c r="BN37" s="10">
        <v>57.3</v>
      </c>
      <c r="BO37" s="10">
        <v>54.400000000000006</v>
      </c>
      <c r="BP37" s="10">
        <v>53.588453755221998</v>
      </c>
      <c r="BQ37" s="10">
        <v>60.850999999999999</v>
      </c>
      <c r="BR37" s="10">
        <v>54.03</v>
      </c>
      <c r="BS37" s="10">
        <v>60.3</v>
      </c>
      <c r="BT37" s="10">
        <v>57.218875621067106</v>
      </c>
      <c r="BU37" s="10">
        <v>62.8</v>
      </c>
      <c r="BV37" s="10">
        <v>60.74</v>
      </c>
      <c r="BW37" s="10">
        <f t="shared" ref="BW37:CC37" si="24">+SUM(BW33:BW36)</f>
        <v>61.6</v>
      </c>
      <c r="BX37" s="10">
        <f t="shared" si="24"/>
        <v>57.2</v>
      </c>
      <c r="BY37" s="10">
        <f t="shared" si="24"/>
        <v>60.599999999999994</v>
      </c>
      <c r="BZ37" s="10">
        <f t="shared" si="24"/>
        <v>56.4</v>
      </c>
      <c r="CA37" s="10">
        <f t="shared" si="24"/>
        <v>50.7</v>
      </c>
      <c r="CB37" s="10">
        <f t="shared" si="24"/>
        <v>33.6</v>
      </c>
      <c r="CC37" s="10">
        <f t="shared" si="24"/>
        <v>35.299999999999997</v>
      </c>
      <c r="CD37" s="10">
        <f>+SUM(CD33:CD36)</f>
        <v>23.5</v>
      </c>
      <c r="CE37" s="10">
        <f t="shared" ref="CE37:CQ37" si="25">+SUM(CE33:CE36)</f>
        <v>12.7</v>
      </c>
      <c r="CF37" s="10">
        <f t="shared" si="25"/>
        <v>13.299999999999999</v>
      </c>
      <c r="CG37" s="10">
        <f t="shared" si="25"/>
        <v>18.8</v>
      </c>
      <c r="CH37" s="10">
        <f t="shared" si="25"/>
        <v>19.499999999999996</v>
      </c>
      <c r="CI37" s="10">
        <f t="shared" si="25"/>
        <v>0</v>
      </c>
      <c r="CJ37" s="10">
        <f t="shared" si="25"/>
        <v>0</v>
      </c>
      <c r="CK37" s="10">
        <f t="shared" si="25"/>
        <v>0</v>
      </c>
      <c r="CL37" s="10">
        <f t="shared" si="25"/>
        <v>0</v>
      </c>
      <c r="CM37" s="10">
        <f t="shared" si="25"/>
        <v>0</v>
      </c>
      <c r="CN37" s="10">
        <f t="shared" si="25"/>
        <v>0</v>
      </c>
      <c r="CO37" s="10">
        <f t="shared" si="25"/>
        <v>0</v>
      </c>
      <c r="CP37" s="10">
        <f t="shared" si="25"/>
        <v>0</v>
      </c>
      <c r="CQ37" s="10">
        <f t="shared" si="25"/>
        <v>0</v>
      </c>
      <c r="CR37" s="10"/>
    </row>
    <row r="38" spans="2:96" ht="15.75" x14ac:dyDescent="0.3">
      <c r="B38" s="11"/>
      <c r="C38" s="8"/>
      <c r="D38" s="11"/>
      <c r="E38" s="11"/>
      <c r="F38" s="11"/>
      <c r="G38" s="8"/>
      <c r="H38" s="11"/>
      <c r="I38" s="11"/>
      <c r="J38" s="11"/>
      <c r="K38" s="8"/>
      <c r="L38" s="11"/>
      <c r="M38" s="11"/>
      <c r="N38" s="11"/>
      <c r="O38" s="8"/>
      <c r="P38" s="11"/>
      <c r="Q38" s="11"/>
      <c r="R38" s="11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</row>
    <row r="39" spans="2:96" ht="16.5" thickBot="1" x14ac:dyDescent="0.35">
      <c r="B39" s="5" t="s">
        <v>51</v>
      </c>
      <c r="C39" s="12"/>
      <c r="D39" s="5"/>
      <c r="E39" s="5"/>
      <c r="F39" s="5"/>
      <c r="G39" s="12"/>
      <c r="H39" s="5"/>
      <c r="I39" s="5"/>
      <c r="J39" s="5"/>
      <c r="K39" s="12"/>
      <c r="L39" s="5"/>
      <c r="M39" s="5"/>
      <c r="N39" s="5"/>
      <c r="O39" s="12"/>
      <c r="P39" s="5"/>
      <c r="Q39" s="5"/>
      <c r="R39" s="5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</row>
    <row r="40" spans="2:96" ht="15.75" x14ac:dyDescent="0.3">
      <c r="B40" s="7" t="s">
        <v>116</v>
      </c>
      <c r="C40" s="8"/>
      <c r="D40" s="7"/>
      <c r="E40" s="7"/>
      <c r="F40" s="7"/>
      <c r="G40" s="8"/>
      <c r="H40" s="7"/>
      <c r="I40" s="7"/>
      <c r="J40" s="7"/>
      <c r="K40" s="8"/>
      <c r="L40" s="7"/>
      <c r="M40" s="7"/>
      <c r="N40" s="7"/>
      <c r="O40" s="8"/>
      <c r="P40" s="7"/>
      <c r="Q40" s="7"/>
      <c r="R40" s="7"/>
      <c r="S40" s="8"/>
      <c r="T40" s="8"/>
      <c r="U40" s="8"/>
      <c r="V40" s="8"/>
      <c r="W40" s="8"/>
      <c r="X40" s="8">
        <f>15.5+7.5</f>
        <v>23</v>
      </c>
      <c r="Y40" s="8">
        <f>19.3+7.4</f>
        <v>26.700000000000003</v>
      </c>
      <c r="Z40" s="8">
        <f>25.6+9.8</f>
        <v>35.400000000000006</v>
      </c>
      <c r="AA40" s="8">
        <f>22.1+9</f>
        <v>31.1</v>
      </c>
      <c r="AB40" s="8">
        <f>19.7+7</f>
        <v>26.7</v>
      </c>
      <c r="AC40" s="8">
        <f>20.9+7.4</f>
        <v>28.299999999999997</v>
      </c>
      <c r="AD40" s="8">
        <f>27.8+11.2</f>
        <v>39</v>
      </c>
      <c r="AE40" s="8">
        <f>25.3+11.4</f>
        <v>36.700000000000003</v>
      </c>
      <c r="AF40" s="8">
        <f>21.6+9.3</f>
        <v>30.900000000000002</v>
      </c>
      <c r="AG40" s="8">
        <f>23.6+9.9</f>
        <v>33.5</v>
      </c>
      <c r="AH40" s="8">
        <f>27.7+13.5</f>
        <v>41.2</v>
      </c>
      <c r="AI40" s="8">
        <v>38.299999999999997</v>
      </c>
      <c r="AJ40" s="8">
        <v>31.1</v>
      </c>
      <c r="AK40" s="8">
        <v>33.200000000000003</v>
      </c>
      <c r="AL40" s="8">
        <v>43.4</v>
      </c>
      <c r="AM40" s="8">
        <v>39.9</v>
      </c>
      <c r="AN40" s="8">
        <v>35.700000000000003</v>
      </c>
      <c r="AO40" s="8">
        <v>37.6</v>
      </c>
      <c r="AP40" s="8">
        <v>46</v>
      </c>
      <c r="AQ40" s="8">
        <v>44.5</v>
      </c>
      <c r="AR40" s="8">
        <v>36.200000000000003</v>
      </c>
      <c r="AS40" s="8">
        <v>39.4</v>
      </c>
      <c r="AT40" s="8">
        <v>52.6</v>
      </c>
      <c r="AU40" s="8">
        <v>45.7</v>
      </c>
      <c r="AV40" s="8">
        <v>38.200000000000003</v>
      </c>
      <c r="AW40" s="8">
        <v>40.299999999999997</v>
      </c>
      <c r="AX40" s="8">
        <v>52.5</v>
      </c>
      <c r="AY40" s="8">
        <v>42.860443543999999</v>
      </c>
      <c r="AZ40" s="8">
        <v>39.200000000000003</v>
      </c>
      <c r="BA40" s="8">
        <v>39.4</v>
      </c>
      <c r="BB40" s="8">
        <v>48.8</v>
      </c>
      <c r="BC40" s="8">
        <v>42.206449590000005</v>
      </c>
      <c r="BD40" s="8">
        <v>38</v>
      </c>
      <c r="BE40" s="8">
        <v>40.200000000000003</v>
      </c>
      <c r="BF40" s="8">
        <v>51.5</v>
      </c>
      <c r="BG40" s="8">
        <v>48.2</v>
      </c>
      <c r="BH40" s="8">
        <v>40.799999999999997</v>
      </c>
      <c r="BI40" s="8">
        <v>44.32</v>
      </c>
      <c r="BJ40" s="8">
        <v>56</v>
      </c>
      <c r="BK40" s="8">
        <v>52.8</v>
      </c>
      <c r="BL40" s="8">
        <v>42.1</v>
      </c>
      <c r="BM40" s="8">
        <v>44.7</v>
      </c>
      <c r="BN40" s="8">
        <v>54.3</v>
      </c>
      <c r="BO40" s="8">
        <v>51.6</v>
      </c>
      <c r="BP40" s="8">
        <v>42.848006170000005</v>
      </c>
      <c r="BQ40" s="8">
        <v>47.817</v>
      </c>
      <c r="BR40" s="8">
        <v>58.531882000000003</v>
      </c>
      <c r="BS40" s="8">
        <v>50.5</v>
      </c>
      <c r="BT40" s="8">
        <v>41.748815</v>
      </c>
      <c r="BU40" s="8">
        <v>46.7</v>
      </c>
      <c r="BV40" s="8">
        <v>56.67</v>
      </c>
      <c r="BW40" s="8">
        <v>50</v>
      </c>
      <c r="BX40" s="8">
        <v>44.8</v>
      </c>
      <c r="BY40" s="8">
        <v>46.7</v>
      </c>
      <c r="BZ40" s="8">
        <v>53.7</v>
      </c>
      <c r="CA40" s="8">
        <v>44.9</v>
      </c>
      <c r="CB40" s="8">
        <v>37.9</v>
      </c>
      <c r="CC40" s="8">
        <v>37</v>
      </c>
      <c r="CD40" s="8">
        <v>48.8</v>
      </c>
      <c r="CE40" s="8">
        <v>41.7</v>
      </c>
      <c r="CF40" s="8">
        <v>37.6</v>
      </c>
      <c r="CG40" s="8">
        <v>37.6</v>
      </c>
      <c r="CH40" s="8">
        <v>49.4</v>
      </c>
      <c r="CI40" s="8">
        <v>40.799999999999997</v>
      </c>
      <c r="CJ40" s="8">
        <v>31</v>
      </c>
      <c r="CK40" s="8">
        <v>34.1</v>
      </c>
      <c r="CL40" s="8">
        <v>35</v>
      </c>
      <c r="CM40" s="8">
        <v>27.4</v>
      </c>
      <c r="CN40" s="8">
        <v>25.5</v>
      </c>
      <c r="CO40" s="8">
        <v>26.7</v>
      </c>
      <c r="CP40" s="8">
        <v>31.8</v>
      </c>
      <c r="CQ40" s="8">
        <v>27.38</v>
      </c>
      <c r="CR40" s="8">
        <v>19.7</v>
      </c>
    </row>
    <row r="41" spans="2:96" ht="15.75" x14ac:dyDescent="0.3">
      <c r="B41" s="7" t="s">
        <v>110</v>
      </c>
      <c r="C41" s="8"/>
      <c r="D41" s="7"/>
      <c r="E41" s="7"/>
      <c r="F41" s="7"/>
      <c r="G41" s="8"/>
      <c r="H41" s="7"/>
      <c r="I41" s="7"/>
      <c r="J41" s="7"/>
      <c r="K41" s="8"/>
      <c r="L41" s="7"/>
      <c r="M41" s="7"/>
      <c r="N41" s="7"/>
      <c r="O41" s="8"/>
      <c r="P41" s="7"/>
      <c r="Q41" s="7"/>
      <c r="R41" s="7"/>
      <c r="S41" s="8"/>
      <c r="T41" s="8"/>
      <c r="U41" s="8"/>
      <c r="V41" s="8"/>
      <c r="W41" s="8"/>
      <c r="X41" s="8">
        <v>0.3</v>
      </c>
      <c r="Y41" s="8">
        <v>0.3</v>
      </c>
      <c r="Z41" s="8">
        <v>0.4</v>
      </c>
      <c r="AA41" s="8">
        <v>0.4</v>
      </c>
      <c r="AB41" s="8">
        <v>0.3</v>
      </c>
      <c r="AC41" s="8">
        <v>0.2</v>
      </c>
      <c r="AD41" s="8">
        <v>0.3</v>
      </c>
      <c r="AE41" s="8">
        <v>0.3</v>
      </c>
      <c r="AF41" s="8">
        <v>0.3</v>
      </c>
      <c r="AG41" s="8">
        <v>0.3</v>
      </c>
      <c r="AH41" s="8">
        <v>0.3</v>
      </c>
      <c r="AI41" s="8">
        <v>0.5</v>
      </c>
      <c r="AJ41" s="8">
        <v>0.6</v>
      </c>
      <c r="AK41" s="8">
        <v>0.7</v>
      </c>
      <c r="AL41" s="8">
        <v>0.7</v>
      </c>
      <c r="AM41" s="8">
        <v>0.6</v>
      </c>
      <c r="AN41" s="8">
        <v>0.5</v>
      </c>
      <c r="AO41" s="8">
        <v>0.6</v>
      </c>
      <c r="AP41" s="8">
        <v>0.4</v>
      </c>
      <c r="AQ41" s="8">
        <v>0.1</v>
      </c>
      <c r="AR41" s="8">
        <v>0.2</v>
      </c>
      <c r="AS41" s="8">
        <v>0.3</v>
      </c>
      <c r="AT41" s="8">
        <v>0.7</v>
      </c>
      <c r="AU41" s="8">
        <v>0.6</v>
      </c>
      <c r="AV41" s="8">
        <v>0.6</v>
      </c>
      <c r="AW41" s="8">
        <v>0.6</v>
      </c>
      <c r="AX41" s="8">
        <v>0.6</v>
      </c>
      <c r="AY41" s="8">
        <v>0.44443903700000004</v>
      </c>
      <c r="AZ41" s="8">
        <v>0.4</v>
      </c>
      <c r="BA41" s="8">
        <v>0.4</v>
      </c>
      <c r="BB41" s="8">
        <v>0.4</v>
      </c>
      <c r="BC41" s="8">
        <v>0.32119337999999997</v>
      </c>
      <c r="BD41" s="8">
        <v>0.27717340000000007</v>
      </c>
      <c r="BE41" s="8">
        <v>0.3</v>
      </c>
      <c r="BF41" s="8">
        <v>0.33037976000000002</v>
      </c>
      <c r="BG41" s="8">
        <v>3.3</v>
      </c>
      <c r="BH41" s="8">
        <v>2.4</v>
      </c>
      <c r="BI41" s="8">
        <v>2.66</v>
      </c>
      <c r="BJ41" s="8">
        <v>3.6</v>
      </c>
      <c r="BK41" s="8">
        <v>3.8</v>
      </c>
      <c r="BL41" s="8">
        <v>2.6</v>
      </c>
      <c r="BM41" s="8">
        <v>2.5</v>
      </c>
      <c r="BN41" s="8">
        <v>4.3</v>
      </c>
      <c r="BO41" s="8">
        <v>4.2</v>
      </c>
      <c r="BP41" s="8">
        <v>3.2699037300000002</v>
      </c>
      <c r="BQ41" s="8">
        <v>3.492</v>
      </c>
      <c r="BR41" s="8">
        <v>4.8968319999999999</v>
      </c>
      <c r="BS41" s="8">
        <v>4.4000000000000004</v>
      </c>
      <c r="BT41" s="8">
        <v>3.5108869115595707</v>
      </c>
      <c r="BU41" s="8">
        <v>4.3</v>
      </c>
      <c r="BV41" s="8">
        <v>6.38</v>
      </c>
      <c r="BW41" s="8">
        <v>5.8</v>
      </c>
      <c r="BX41" s="8">
        <v>4.8</v>
      </c>
      <c r="BY41" s="8">
        <v>5.2</v>
      </c>
      <c r="BZ41" s="8">
        <v>6.8</v>
      </c>
      <c r="CA41" s="8">
        <v>7.3</v>
      </c>
      <c r="CB41" s="8">
        <v>5.3</v>
      </c>
      <c r="CC41" s="8">
        <v>4.3</v>
      </c>
      <c r="CD41" s="8">
        <v>6.3</v>
      </c>
      <c r="CE41" s="8">
        <v>5.8</v>
      </c>
      <c r="CF41" s="8">
        <v>4.5999999999999996</v>
      </c>
      <c r="CG41" s="8">
        <v>4.5999999999999996</v>
      </c>
      <c r="CH41" s="8">
        <v>5.4</v>
      </c>
      <c r="CI41" s="8">
        <v>5.3</v>
      </c>
      <c r="CJ41" s="8">
        <v>3.6</v>
      </c>
      <c r="CK41" s="8">
        <v>3.9</v>
      </c>
      <c r="CL41" s="8">
        <v>4.5999999999999996</v>
      </c>
      <c r="CM41" s="8">
        <v>3.8</v>
      </c>
      <c r="CN41" s="8">
        <v>3.1</v>
      </c>
      <c r="CO41" s="8">
        <v>3.2</v>
      </c>
      <c r="CP41" s="8">
        <v>4.0999999999999996</v>
      </c>
      <c r="CQ41" s="8">
        <v>3.76</v>
      </c>
      <c r="CR41" s="8">
        <v>1.2</v>
      </c>
    </row>
    <row r="42" spans="2:96" ht="15.75" x14ac:dyDescent="0.3">
      <c r="B42" s="7" t="s">
        <v>113</v>
      </c>
      <c r="C42" s="8"/>
      <c r="D42" s="7"/>
      <c r="E42" s="7"/>
      <c r="F42" s="7"/>
      <c r="G42" s="8"/>
      <c r="H42" s="7"/>
      <c r="I42" s="7"/>
      <c r="J42" s="7"/>
      <c r="K42" s="8"/>
      <c r="L42" s="7"/>
      <c r="M42" s="7"/>
      <c r="N42" s="7"/>
      <c r="O42" s="8"/>
      <c r="P42" s="7"/>
      <c r="Q42" s="7"/>
      <c r="R42" s="7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>
        <v>0</v>
      </c>
      <c r="AR42" s="8">
        <v>0</v>
      </c>
      <c r="AS42" s="8">
        <v>0</v>
      </c>
      <c r="AT42" s="8"/>
      <c r="AU42" s="8">
        <v>0</v>
      </c>
      <c r="AV42" s="8">
        <v>0</v>
      </c>
      <c r="AW42" s="8">
        <v>0</v>
      </c>
      <c r="AX42" s="8"/>
      <c r="AY42" s="8">
        <v>0.155237981</v>
      </c>
      <c r="AZ42" s="8">
        <v>0.1</v>
      </c>
      <c r="BA42" s="8">
        <v>0.2</v>
      </c>
      <c r="BB42" s="8">
        <v>0.2</v>
      </c>
      <c r="BC42" s="8">
        <v>0.29146848000000003</v>
      </c>
      <c r="BD42" s="8">
        <v>0.20816342999999998</v>
      </c>
      <c r="BE42" s="8">
        <v>0.2</v>
      </c>
      <c r="BF42" s="8">
        <v>0.30054002000000002</v>
      </c>
      <c r="BG42" s="8">
        <v>0.2</v>
      </c>
      <c r="BH42" s="8">
        <v>0.2</v>
      </c>
      <c r="BI42" s="8">
        <v>0.156</v>
      </c>
      <c r="BJ42" s="8">
        <v>0.2</v>
      </c>
      <c r="BK42" s="8">
        <v>0.2</v>
      </c>
      <c r="BL42" s="8">
        <v>0.2</v>
      </c>
      <c r="BM42" s="8">
        <v>0.2</v>
      </c>
      <c r="BN42" s="8">
        <v>0.1</v>
      </c>
      <c r="BO42" s="8">
        <v>0.1</v>
      </c>
      <c r="BP42" s="8">
        <v>9.9046959999999989E-2</v>
      </c>
      <c r="BQ42" s="8">
        <v>0.115</v>
      </c>
      <c r="BR42" s="8">
        <v>0.16722300000000001</v>
      </c>
      <c r="BS42" s="8">
        <v>0.1</v>
      </c>
      <c r="BT42" s="8">
        <v>0.12303732157599999</v>
      </c>
      <c r="BU42" s="8">
        <v>0.2</v>
      </c>
      <c r="BV42" s="8">
        <v>0.38</v>
      </c>
      <c r="BW42" s="8">
        <v>0.5</v>
      </c>
      <c r="BX42" s="8">
        <v>0.4</v>
      </c>
      <c r="BY42" s="8">
        <v>0.5</v>
      </c>
      <c r="BZ42" s="8">
        <v>0.9</v>
      </c>
      <c r="CA42" s="8">
        <v>1</v>
      </c>
      <c r="CB42" s="8">
        <v>1</v>
      </c>
      <c r="CC42" s="8">
        <v>0.5</v>
      </c>
      <c r="CD42" s="8">
        <v>0.9</v>
      </c>
      <c r="CE42" s="8">
        <v>0.8</v>
      </c>
      <c r="CF42" s="8">
        <v>0.7</v>
      </c>
      <c r="CG42" s="8">
        <v>0.9</v>
      </c>
      <c r="CH42" s="8">
        <v>1.3</v>
      </c>
      <c r="CI42" s="8">
        <v>1.5</v>
      </c>
      <c r="CJ42" s="8">
        <v>1</v>
      </c>
      <c r="CK42" s="8">
        <v>0.9</v>
      </c>
      <c r="CL42" s="8">
        <v>1.3</v>
      </c>
      <c r="CM42" s="8">
        <v>1</v>
      </c>
      <c r="CN42" s="8">
        <v>0.9</v>
      </c>
      <c r="CO42" s="8">
        <v>0.9</v>
      </c>
      <c r="CP42" s="8">
        <v>1.1000000000000001</v>
      </c>
      <c r="CQ42" s="8">
        <v>1.4</v>
      </c>
      <c r="CR42" s="8">
        <v>1.1499999999999999</v>
      </c>
    </row>
    <row r="43" spans="2:96" ht="15.75" x14ac:dyDescent="0.3">
      <c r="B43" s="7" t="s">
        <v>112</v>
      </c>
      <c r="C43" s="8"/>
      <c r="D43" s="7"/>
      <c r="E43" s="7"/>
      <c r="F43" s="7"/>
      <c r="G43" s="8"/>
      <c r="H43" s="7"/>
      <c r="I43" s="7"/>
      <c r="J43" s="7"/>
      <c r="K43" s="8"/>
      <c r="L43" s="7"/>
      <c r="M43" s="7"/>
      <c r="N43" s="7"/>
      <c r="O43" s="8"/>
      <c r="P43" s="7"/>
      <c r="Q43" s="7"/>
      <c r="R43" s="7"/>
      <c r="S43" s="8"/>
      <c r="T43" s="8"/>
      <c r="U43" s="8"/>
      <c r="V43" s="8"/>
      <c r="W43" s="8"/>
      <c r="X43" s="8">
        <v>0</v>
      </c>
      <c r="Y43" s="8">
        <v>0.1</v>
      </c>
      <c r="Z43" s="8">
        <v>0.1</v>
      </c>
      <c r="AA43" s="8">
        <v>0.1</v>
      </c>
      <c r="AB43" s="8">
        <v>0.1</v>
      </c>
      <c r="AC43" s="8">
        <v>0.1</v>
      </c>
      <c r="AD43" s="8">
        <v>0.1</v>
      </c>
      <c r="AE43" s="8">
        <v>0.1</v>
      </c>
      <c r="AF43" s="8">
        <v>0.2</v>
      </c>
      <c r="AG43" s="8">
        <v>0.2</v>
      </c>
      <c r="AH43" s="8">
        <v>0.3</v>
      </c>
      <c r="AI43" s="8">
        <v>0.5</v>
      </c>
      <c r="AJ43" s="8">
        <v>0.4</v>
      </c>
      <c r="AK43" s="8">
        <v>0.4</v>
      </c>
      <c r="AL43" s="8">
        <v>0.5</v>
      </c>
      <c r="AM43" s="8">
        <v>0.7</v>
      </c>
      <c r="AN43" s="8">
        <v>0.5</v>
      </c>
      <c r="AO43" s="8">
        <v>0.9</v>
      </c>
      <c r="AP43" s="8">
        <v>1.6</v>
      </c>
      <c r="AQ43" s="8">
        <v>1.4</v>
      </c>
      <c r="AR43" s="8">
        <v>1.2</v>
      </c>
      <c r="AS43" s="8">
        <v>1.3</v>
      </c>
      <c r="AT43" s="8">
        <v>1.6</v>
      </c>
      <c r="AU43" s="8">
        <v>1.7</v>
      </c>
      <c r="AV43" s="8">
        <v>1.4</v>
      </c>
      <c r="AW43" s="8">
        <v>1.3</v>
      </c>
      <c r="AX43" s="8">
        <v>2.5</v>
      </c>
      <c r="AY43" s="8">
        <v>2.607595903</v>
      </c>
      <c r="AZ43" s="8">
        <v>2.6</v>
      </c>
      <c r="BA43" s="8">
        <v>2.7</v>
      </c>
      <c r="BB43" s="8">
        <v>3.5</v>
      </c>
      <c r="BC43" s="8">
        <v>4.1205968099999994</v>
      </c>
      <c r="BD43" s="8">
        <v>3.1306246200000003</v>
      </c>
      <c r="BE43" s="8">
        <v>3.1</v>
      </c>
      <c r="BF43" s="8">
        <v>4.8</v>
      </c>
      <c r="BG43" s="8">
        <v>1.8</v>
      </c>
      <c r="BH43" s="8">
        <v>1.9</v>
      </c>
      <c r="BI43" s="8">
        <v>2.2389999999999999</v>
      </c>
      <c r="BJ43" s="8">
        <v>2.7</v>
      </c>
      <c r="BK43" s="8">
        <v>2.5</v>
      </c>
      <c r="BL43" s="8">
        <v>1.9</v>
      </c>
      <c r="BM43" s="8">
        <v>2.1</v>
      </c>
      <c r="BN43" s="8">
        <v>2.8</v>
      </c>
      <c r="BO43" s="8">
        <v>2.2999999999999998</v>
      </c>
      <c r="BP43" s="8">
        <v>2.2114348899999996</v>
      </c>
      <c r="BQ43" s="8">
        <v>2.3740000000000001</v>
      </c>
      <c r="BR43" s="8">
        <v>2.9913530000000002</v>
      </c>
      <c r="BS43" s="8">
        <v>2.6</v>
      </c>
      <c r="BT43" s="8">
        <v>2.0519685971991746</v>
      </c>
      <c r="BU43" s="8">
        <v>2.5</v>
      </c>
      <c r="BV43" s="8">
        <v>3.47</v>
      </c>
      <c r="BW43" s="8">
        <v>3.4</v>
      </c>
      <c r="BX43" s="8">
        <v>3.2</v>
      </c>
      <c r="BY43" s="8">
        <v>3.3</v>
      </c>
      <c r="BZ43" s="8">
        <v>4</v>
      </c>
      <c r="CA43" s="8">
        <v>3.8</v>
      </c>
      <c r="CB43" s="8">
        <v>3</v>
      </c>
      <c r="CC43" s="8">
        <v>2.8</v>
      </c>
      <c r="CD43" s="8">
        <v>4.3</v>
      </c>
      <c r="CE43" s="8">
        <v>4.0999999999999996</v>
      </c>
      <c r="CF43" s="8">
        <v>3.4</v>
      </c>
      <c r="CG43" s="8">
        <v>3.5</v>
      </c>
      <c r="CH43" s="8">
        <v>4.5</v>
      </c>
      <c r="CI43" s="8">
        <v>4</v>
      </c>
      <c r="CJ43" s="8">
        <v>2.5</v>
      </c>
      <c r="CK43" s="8">
        <v>2.5</v>
      </c>
      <c r="CL43" s="8">
        <v>3.3</v>
      </c>
      <c r="CM43" s="8">
        <v>2.5</v>
      </c>
      <c r="CN43" s="8">
        <v>2</v>
      </c>
      <c r="CO43" s="8">
        <v>2.2000000000000002</v>
      </c>
      <c r="CP43" s="8">
        <v>3</v>
      </c>
      <c r="CQ43" s="8">
        <v>2.7</v>
      </c>
      <c r="CR43" s="8">
        <v>1.18</v>
      </c>
    </row>
    <row r="44" spans="2:96" ht="15.75" x14ac:dyDescent="0.3">
      <c r="B44" s="9" t="s">
        <v>46</v>
      </c>
      <c r="C44" s="10">
        <f t="shared" ref="C44:P44" si="26">+SUM(C40:C43)</f>
        <v>0</v>
      </c>
      <c r="D44" s="10">
        <f t="shared" si="26"/>
        <v>0</v>
      </c>
      <c r="E44" s="10">
        <f t="shared" si="26"/>
        <v>0</v>
      </c>
      <c r="F44" s="10">
        <f t="shared" si="26"/>
        <v>0</v>
      </c>
      <c r="G44" s="10">
        <f t="shared" si="26"/>
        <v>0</v>
      </c>
      <c r="H44" s="10">
        <f t="shared" si="26"/>
        <v>0</v>
      </c>
      <c r="I44" s="10">
        <f t="shared" si="26"/>
        <v>0</v>
      </c>
      <c r="J44" s="10">
        <f t="shared" si="26"/>
        <v>0</v>
      </c>
      <c r="K44" s="10">
        <f t="shared" si="26"/>
        <v>0</v>
      </c>
      <c r="L44" s="10">
        <f t="shared" si="26"/>
        <v>0</v>
      </c>
      <c r="M44" s="10">
        <f t="shared" si="26"/>
        <v>0</v>
      </c>
      <c r="N44" s="10">
        <f t="shared" si="26"/>
        <v>0</v>
      </c>
      <c r="O44" s="10">
        <f t="shared" si="26"/>
        <v>0</v>
      </c>
      <c r="P44" s="10">
        <f t="shared" si="26"/>
        <v>0</v>
      </c>
      <c r="Q44" s="10"/>
      <c r="R44" s="10"/>
      <c r="S44" s="10"/>
      <c r="T44" s="10"/>
      <c r="U44" s="10">
        <f t="shared" ref="U44" si="27">+SUM(U40:U43)</f>
        <v>0</v>
      </c>
      <c r="V44" s="10">
        <f t="shared" ref="V44:AX44" si="28">+SUM(V40:V43)</f>
        <v>0</v>
      </c>
      <c r="W44" s="10">
        <f t="shared" si="28"/>
        <v>0</v>
      </c>
      <c r="X44" s="10">
        <f t="shared" si="28"/>
        <v>23.3</v>
      </c>
      <c r="Y44" s="10">
        <f t="shared" si="28"/>
        <v>27.100000000000005</v>
      </c>
      <c r="Z44" s="10">
        <f t="shared" si="28"/>
        <v>35.900000000000006</v>
      </c>
      <c r="AA44" s="10">
        <f t="shared" si="28"/>
        <v>31.6</v>
      </c>
      <c r="AB44" s="10">
        <f t="shared" si="28"/>
        <v>27.1</v>
      </c>
      <c r="AC44" s="10">
        <f t="shared" si="28"/>
        <v>28.599999999999998</v>
      </c>
      <c r="AD44" s="10">
        <f t="shared" si="28"/>
        <v>39.4</v>
      </c>
      <c r="AE44" s="10">
        <f t="shared" si="28"/>
        <v>37.1</v>
      </c>
      <c r="AF44" s="10">
        <f t="shared" si="28"/>
        <v>31.400000000000002</v>
      </c>
      <c r="AG44" s="10">
        <f t="shared" si="28"/>
        <v>34</v>
      </c>
      <c r="AH44" s="10">
        <f t="shared" si="28"/>
        <v>41.8</v>
      </c>
      <c r="AI44" s="10">
        <f t="shared" si="28"/>
        <v>39.299999999999997</v>
      </c>
      <c r="AJ44" s="10">
        <f t="shared" si="28"/>
        <v>32.1</v>
      </c>
      <c r="AK44" s="10">
        <f t="shared" si="28"/>
        <v>34.300000000000004</v>
      </c>
      <c r="AL44" s="10">
        <f t="shared" si="28"/>
        <v>44.6</v>
      </c>
      <c r="AM44" s="10">
        <f t="shared" si="28"/>
        <v>41.2</v>
      </c>
      <c r="AN44" s="10">
        <f t="shared" si="28"/>
        <v>36.700000000000003</v>
      </c>
      <c r="AO44" s="10">
        <f t="shared" si="28"/>
        <v>39.1</v>
      </c>
      <c r="AP44" s="10">
        <f t="shared" si="28"/>
        <v>48</v>
      </c>
      <c r="AQ44" s="10">
        <f t="shared" si="28"/>
        <v>46</v>
      </c>
      <c r="AR44" s="10">
        <f t="shared" si="28"/>
        <v>37.600000000000009</v>
      </c>
      <c r="AS44" s="10">
        <f t="shared" si="28"/>
        <v>40.999999999999993</v>
      </c>
      <c r="AT44" s="10">
        <f t="shared" si="28"/>
        <v>54.900000000000006</v>
      </c>
      <c r="AU44" s="10">
        <f t="shared" si="28"/>
        <v>48.000000000000007</v>
      </c>
      <c r="AV44" s="10">
        <f t="shared" si="28"/>
        <v>40.200000000000003</v>
      </c>
      <c r="AW44" s="10">
        <f t="shared" si="28"/>
        <v>42.199999999999996</v>
      </c>
      <c r="AX44" s="10">
        <f t="shared" si="28"/>
        <v>55.6</v>
      </c>
      <c r="AY44" s="10">
        <v>46.067716465000004</v>
      </c>
      <c r="AZ44" s="10">
        <v>42.3</v>
      </c>
      <c r="BA44" s="10">
        <v>42.7</v>
      </c>
      <c r="BB44" s="10">
        <v>52.880637470000011</v>
      </c>
      <c r="BC44" s="10">
        <v>46.939708260000003</v>
      </c>
      <c r="BD44" s="10">
        <v>41.64249547</v>
      </c>
      <c r="BE44" s="10">
        <v>43.8</v>
      </c>
      <c r="BF44" s="10">
        <v>56.930919779999996</v>
      </c>
      <c r="BG44" s="10">
        <v>53.5</v>
      </c>
      <c r="BH44" s="10">
        <v>45.3</v>
      </c>
      <c r="BI44" s="10">
        <v>49.375</v>
      </c>
      <c r="BJ44" s="10">
        <v>62.500000000000007</v>
      </c>
      <c r="BK44" s="10">
        <v>59.3</v>
      </c>
      <c r="BL44" s="10">
        <v>46.800000000000004</v>
      </c>
      <c r="BM44" s="10">
        <v>49.500000000000007</v>
      </c>
      <c r="BN44" s="10">
        <v>61.499999999999993</v>
      </c>
      <c r="BO44" s="10">
        <v>58.245860499999992</v>
      </c>
      <c r="BP44" s="10">
        <v>48.42839175000001</v>
      </c>
      <c r="BQ44" s="10">
        <v>53.78</v>
      </c>
      <c r="BR44" s="10">
        <v>66.58</v>
      </c>
      <c r="BS44" s="10">
        <v>57.6</v>
      </c>
      <c r="BT44" s="10">
        <v>47.434707830334737</v>
      </c>
      <c r="BU44" s="10">
        <v>53.8</v>
      </c>
      <c r="BV44" s="10">
        <v>66.900000000000006</v>
      </c>
      <c r="BW44" s="10">
        <f t="shared" ref="BW44:CC44" si="29">+SUM(BW40:BW43)</f>
        <v>59.699999999999996</v>
      </c>
      <c r="BX44" s="10">
        <f t="shared" si="29"/>
        <v>53.199999999999996</v>
      </c>
      <c r="BY44" s="10">
        <f t="shared" si="29"/>
        <v>55.7</v>
      </c>
      <c r="BZ44" s="10">
        <f t="shared" si="29"/>
        <v>65.400000000000006</v>
      </c>
      <c r="CA44" s="10">
        <f t="shared" si="29"/>
        <v>56.999999999999993</v>
      </c>
      <c r="CB44" s="10">
        <f t="shared" si="29"/>
        <v>47.199999999999996</v>
      </c>
      <c r="CC44" s="10">
        <f t="shared" si="29"/>
        <v>44.599999999999994</v>
      </c>
      <c r="CD44" s="10">
        <f>+SUM(CD40:CD43)</f>
        <v>60.29999999999999</v>
      </c>
      <c r="CE44" s="10">
        <f t="shared" ref="CE44:CM44" si="30">+SUM(CE40:CE43)</f>
        <v>52.4</v>
      </c>
      <c r="CF44" s="10">
        <f t="shared" si="30"/>
        <v>46.300000000000004</v>
      </c>
      <c r="CG44" s="10">
        <f t="shared" si="30"/>
        <v>46.6</v>
      </c>
      <c r="CH44" s="10">
        <f t="shared" si="30"/>
        <v>60.599999999999994</v>
      </c>
      <c r="CI44" s="10">
        <f t="shared" si="30"/>
        <v>51.599999999999994</v>
      </c>
      <c r="CJ44" s="10">
        <f t="shared" si="30"/>
        <v>38.1</v>
      </c>
      <c r="CK44" s="10">
        <f t="shared" si="30"/>
        <v>41.4</v>
      </c>
      <c r="CL44" s="10">
        <f t="shared" si="30"/>
        <v>44.199999999999996</v>
      </c>
      <c r="CM44" s="10">
        <f t="shared" si="30"/>
        <v>34.700000000000003</v>
      </c>
      <c r="CN44" s="10">
        <v>31.6</v>
      </c>
      <c r="CO44" s="10">
        <f t="shared" ref="CO44:CR44" si="31">+SUM(CO40:CO43)</f>
        <v>33</v>
      </c>
      <c r="CP44" s="10">
        <f t="shared" si="31"/>
        <v>40</v>
      </c>
      <c r="CQ44" s="10">
        <f t="shared" si="31"/>
        <v>35.24</v>
      </c>
      <c r="CR44" s="10">
        <f t="shared" si="31"/>
        <v>23.229999999999997</v>
      </c>
    </row>
    <row r="45" spans="2:96" s="15" customFormat="1" ht="15.75" x14ac:dyDescent="0.3">
      <c r="B45" s="13"/>
      <c r="C45" s="14"/>
      <c r="D45" s="13"/>
      <c r="E45" s="13"/>
      <c r="F45" s="13"/>
      <c r="G45" s="14"/>
      <c r="H45" s="13"/>
      <c r="I45" s="13"/>
      <c r="J45" s="13"/>
      <c r="K45" s="14"/>
      <c r="L45" s="13"/>
      <c r="M45" s="13"/>
      <c r="N45" s="13"/>
      <c r="O45" s="14"/>
      <c r="P45" s="13"/>
      <c r="Q45" s="13"/>
      <c r="R45" s="13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</row>
    <row r="46" spans="2:96" ht="16.5" thickBot="1" x14ac:dyDescent="0.35">
      <c r="B46" s="5" t="s">
        <v>52</v>
      </c>
      <c r="C46" s="12"/>
      <c r="D46" s="5"/>
      <c r="E46" s="5"/>
      <c r="F46" s="5"/>
      <c r="G46" s="12"/>
      <c r="H46" s="5"/>
      <c r="I46" s="5"/>
      <c r="J46" s="5"/>
      <c r="K46" s="12"/>
      <c r="L46" s="5"/>
      <c r="M46" s="5"/>
      <c r="N46" s="5"/>
      <c r="O46" s="12"/>
      <c r="P46" s="5"/>
      <c r="Q46" s="5"/>
      <c r="R46" s="5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</row>
    <row r="47" spans="2:96" ht="15.75" x14ac:dyDescent="0.3">
      <c r="B47" s="7" t="s">
        <v>116</v>
      </c>
      <c r="C47" s="8"/>
      <c r="D47" s="7"/>
      <c r="E47" s="7"/>
      <c r="F47" s="7"/>
      <c r="G47" s="8"/>
      <c r="H47" s="7"/>
      <c r="I47" s="7"/>
      <c r="J47" s="7"/>
      <c r="K47" s="8"/>
      <c r="L47" s="7"/>
      <c r="M47" s="7"/>
      <c r="N47" s="7"/>
      <c r="O47" s="8"/>
      <c r="P47" s="7"/>
      <c r="Q47" s="7"/>
      <c r="R47" s="7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>
        <v>8.6999999999999993</v>
      </c>
      <c r="CL47" s="8">
        <v>12.1</v>
      </c>
      <c r="CM47" s="8">
        <v>9.5</v>
      </c>
      <c r="CN47" s="8">
        <v>8.6</v>
      </c>
      <c r="CO47" s="8">
        <v>8.5</v>
      </c>
      <c r="CP47" s="8">
        <v>12</v>
      </c>
      <c r="CQ47" s="8">
        <v>9.0869999999999997</v>
      </c>
      <c r="CR47" s="8">
        <v>7.4</v>
      </c>
    </row>
    <row r="48" spans="2:96" ht="15.75" x14ac:dyDescent="0.3">
      <c r="B48" s="7" t="s">
        <v>110</v>
      </c>
      <c r="C48" s="8"/>
      <c r="D48" s="7"/>
      <c r="E48" s="7"/>
      <c r="F48" s="7"/>
      <c r="G48" s="8"/>
      <c r="H48" s="7"/>
      <c r="I48" s="7"/>
      <c r="J48" s="7"/>
      <c r="K48" s="8"/>
      <c r="L48" s="7"/>
      <c r="M48" s="7"/>
      <c r="N48" s="7"/>
      <c r="O48" s="8"/>
      <c r="P48" s="7"/>
      <c r="Q48" s="7"/>
      <c r="R48" s="7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>
        <v>0.6</v>
      </c>
      <c r="CL48" s="8">
        <v>1</v>
      </c>
      <c r="CM48" s="8">
        <v>1</v>
      </c>
      <c r="CN48" s="8">
        <v>0.7</v>
      </c>
      <c r="CO48" s="8">
        <v>0.7</v>
      </c>
      <c r="CP48" s="8">
        <v>1.1000000000000001</v>
      </c>
      <c r="CQ48" s="8">
        <v>1.246</v>
      </c>
      <c r="CR48" s="8">
        <v>0.6</v>
      </c>
    </row>
    <row r="49" spans="2:96" ht="15.75" x14ac:dyDescent="0.3">
      <c r="B49" s="7" t="s">
        <v>113</v>
      </c>
      <c r="C49" s="8"/>
      <c r="D49" s="7"/>
      <c r="E49" s="7"/>
      <c r="F49" s="7"/>
      <c r="G49" s="8"/>
      <c r="H49" s="7"/>
      <c r="I49" s="7"/>
      <c r="J49" s="7"/>
      <c r="K49" s="8"/>
      <c r="L49" s="7"/>
      <c r="M49" s="7"/>
      <c r="N49" s="7"/>
      <c r="O49" s="8"/>
      <c r="P49" s="7"/>
      <c r="Q49" s="7"/>
      <c r="R49" s="7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</row>
    <row r="50" spans="2:96" ht="15.75" x14ac:dyDescent="0.3">
      <c r="B50" s="7" t="s">
        <v>112</v>
      </c>
      <c r="C50" s="8"/>
      <c r="D50" s="7"/>
      <c r="E50" s="7"/>
      <c r="F50" s="7"/>
      <c r="G50" s="8"/>
      <c r="H50" s="7"/>
      <c r="I50" s="7"/>
      <c r="J50" s="7"/>
      <c r="K50" s="8"/>
      <c r="L50" s="7"/>
      <c r="M50" s="7"/>
      <c r="N50" s="7"/>
      <c r="O50" s="8"/>
      <c r="P50" s="7"/>
      <c r="Q50" s="7"/>
      <c r="R50" s="7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>
        <v>0</v>
      </c>
      <c r="CL50" s="8">
        <v>0.3</v>
      </c>
      <c r="CM50" s="8">
        <v>0.1</v>
      </c>
      <c r="CN50" s="8">
        <v>0.1</v>
      </c>
      <c r="CO50" s="8">
        <v>0.1</v>
      </c>
      <c r="CP50" s="8">
        <v>0.1</v>
      </c>
      <c r="CQ50" s="8">
        <v>0.11899999999999999</v>
      </c>
      <c r="CR50" s="8">
        <v>0.1</v>
      </c>
    </row>
    <row r="51" spans="2:96" ht="15.75" x14ac:dyDescent="0.3">
      <c r="B51" s="9" t="s">
        <v>46</v>
      </c>
      <c r="C51" s="10"/>
      <c r="D51" s="9"/>
      <c r="E51" s="9"/>
      <c r="F51" s="9"/>
      <c r="G51" s="10"/>
      <c r="H51" s="9"/>
      <c r="I51" s="9"/>
      <c r="J51" s="9"/>
      <c r="K51" s="10"/>
      <c r="L51" s="9"/>
      <c r="M51" s="9"/>
      <c r="N51" s="9"/>
      <c r="O51" s="10"/>
      <c r="P51" s="9"/>
      <c r="Q51" s="9"/>
      <c r="R51" s="9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>
        <v>9.4</v>
      </c>
      <c r="CL51" s="10">
        <v>13.3</v>
      </c>
      <c r="CM51" s="10">
        <f t="shared" ref="CM51:CP51" si="32">+SUM(CM47:CM50)</f>
        <v>10.6</v>
      </c>
      <c r="CN51" s="10">
        <f t="shared" si="32"/>
        <v>9.3999999999999986</v>
      </c>
      <c r="CO51" s="10">
        <f t="shared" si="32"/>
        <v>9.2999999999999989</v>
      </c>
      <c r="CP51" s="10">
        <f t="shared" si="32"/>
        <v>13.2</v>
      </c>
      <c r="CQ51" s="10">
        <f>+SUM(CQ47:CQ50)</f>
        <v>10.452</v>
      </c>
      <c r="CR51" s="10">
        <f>+SUM(CR47:CR50)</f>
        <v>8.1</v>
      </c>
    </row>
  </sheetData>
  <pageMargins left="0.7" right="0.7" top="0.75" bottom="0.75" header="0.3" footer="0.3"/>
  <customProperties>
    <customPr name="EpmWorksheetKeyString_GU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D51"/>
  <sheetViews>
    <sheetView showGridLines="0" workbookViewId="0">
      <pane xSplit="2" ySplit="3" topLeftCell="AY4" activePane="bottomRight" state="frozen"/>
      <selection activeCell="AY3" sqref="AY3:BU3"/>
      <selection pane="topRight" activeCell="AY3" sqref="AY3:BU3"/>
      <selection pane="bottomLeft" activeCell="AY3" sqref="AY3:BU3"/>
      <selection pane="bottomRight" activeCell="AY4" sqref="AY4"/>
    </sheetView>
  </sheetViews>
  <sheetFormatPr baseColWidth="10" defaultColWidth="0" defaultRowHeight="0" customHeight="1" zeroHeight="1" x14ac:dyDescent="0.25"/>
  <cols>
    <col min="1" max="1" width="3.42578125" customWidth="1"/>
    <col min="2" max="2" width="15.7109375" customWidth="1"/>
    <col min="3" max="30" width="15.7109375" hidden="1" customWidth="1"/>
    <col min="31" max="50" width="7.7109375" hidden="1" customWidth="1"/>
    <col min="51" max="51" width="7.7109375" customWidth="1"/>
    <col min="52" max="75" width="8.85546875" bestFit="1" customWidth="1"/>
    <col min="76" max="76" width="8.85546875" customWidth="1"/>
    <col min="77" max="77" width="4" customWidth="1"/>
    <col min="78" max="82" width="0" hidden="1" customWidth="1"/>
    <col min="83" max="16384" width="11.42578125" hidden="1"/>
  </cols>
  <sheetData>
    <row r="1" spans="2:76" ht="48" customHeight="1" x14ac:dyDescent="0.25"/>
    <row r="2" spans="2:76" ht="18" x14ac:dyDescent="0.35">
      <c r="B2" s="1" t="s">
        <v>108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BB2" s="2" t="s">
        <v>1</v>
      </c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2:76" ht="15.75" x14ac:dyDescent="0.3">
      <c r="B3" s="3" t="s">
        <v>2</v>
      </c>
      <c r="C3" s="4" t="s">
        <v>83</v>
      </c>
      <c r="D3" s="4" t="s">
        <v>84</v>
      </c>
      <c r="E3" s="4" t="s">
        <v>85</v>
      </c>
      <c r="F3" s="4" t="s">
        <v>86</v>
      </c>
      <c r="G3" s="4" t="s">
        <v>79</v>
      </c>
      <c r="H3" s="4" t="s">
        <v>80</v>
      </c>
      <c r="I3" s="4" t="s">
        <v>81</v>
      </c>
      <c r="J3" s="4" t="s">
        <v>82</v>
      </c>
      <c r="K3" s="4" t="s">
        <v>78</v>
      </c>
      <c r="L3" s="4" t="s">
        <v>77</v>
      </c>
      <c r="M3" s="4" t="s">
        <v>76</v>
      </c>
      <c r="N3" s="4" t="s">
        <v>75</v>
      </c>
      <c r="O3" s="4" t="s">
        <v>74</v>
      </c>
      <c r="P3" s="4" t="s">
        <v>73</v>
      </c>
      <c r="Q3" s="4" t="s">
        <v>72</v>
      </c>
      <c r="R3" s="4" t="s">
        <v>71</v>
      </c>
      <c r="S3" s="4" t="s">
        <v>70</v>
      </c>
      <c r="T3" s="4" t="s">
        <v>69</v>
      </c>
      <c r="U3" s="4" t="s">
        <v>68</v>
      </c>
      <c r="V3" s="4" t="s">
        <v>67</v>
      </c>
      <c r="W3" s="4" t="s">
        <v>63</v>
      </c>
      <c r="X3" s="4" t="s">
        <v>64</v>
      </c>
      <c r="Y3" s="4" t="s">
        <v>65</v>
      </c>
      <c r="Z3" s="4" t="s">
        <v>66</v>
      </c>
      <c r="AA3" s="4" t="s">
        <v>62</v>
      </c>
      <c r="AB3" s="4" t="s">
        <v>61</v>
      </c>
      <c r="AC3" s="4" t="s">
        <v>60</v>
      </c>
      <c r="AD3" s="4" t="s">
        <v>59</v>
      </c>
      <c r="AE3" s="4" t="s">
        <v>3</v>
      </c>
      <c r="AF3" s="4" t="s">
        <v>4</v>
      </c>
      <c r="AG3" s="4" t="s">
        <v>5</v>
      </c>
      <c r="AH3" s="4" t="s">
        <v>6</v>
      </c>
      <c r="AI3" s="4" t="s">
        <v>7</v>
      </c>
      <c r="AJ3" s="4" t="s">
        <v>8</v>
      </c>
      <c r="AK3" s="4" t="s">
        <v>9</v>
      </c>
      <c r="AL3" s="4" t="s">
        <v>10</v>
      </c>
      <c r="AM3" s="4" t="s">
        <v>11</v>
      </c>
      <c r="AN3" s="4" t="s">
        <v>12</v>
      </c>
      <c r="AO3" s="4" t="s">
        <v>13</v>
      </c>
      <c r="AP3" s="4" t="s">
        <v>14</v>
      </c>
      <c r="AQ3" s="4" t="s">
        <v>15</v>
      </c>
      <c r="AR3" s="4" t="s">
        <v>16</v>
      </c>
      <c r="AS3" s="4" t="s">
        <v>17</v>
      </c>
      <c r="AT3" s="4" t="s">
        <v>18</v>
      </c>
      <c r="AU3" s="4" t="s">
        <v>19</v>
      </c>
      <c r="AV3" s="4" t="s">
        <v>20</v>
      </c>
      <c r="AW3" s="4" t="s">
        <v>21</v>
      </c>
      <c r="AX3" s="4" t="s">
        <v>22</v>
      </c>
      <c r="AY3" s="4" t="s">
        <v>142</v>
      </c>
      <c r="AZ3" s="4" t="s">
        <v>120</v>
      </c>
      <c r="BA3" s="4" t="s">
        <v>121</v>
      </c>
      <c r="BB3" s="4" t="s">
        <v>122</v>
      </c>
      <c r="BC3" s="4" t="s">
        <v>123</v>
      </c>
      <c r="BD3" s="4" t="s">
        <v>124</v>
      </c>
      <c r="BE3" s="4" t="s">
        <v>125</v>
      </c>
      <c r="BF3" s="4" t="s">
        <v>126</v>
      </c>
      <c r="BG3" s="4" t="s">
        <v>127</v>
      </c>
      <c r="BH3" s="4" t="s">
        <v>128</v>
      </c>
      <c r="BI3" s="4" t="s">
        <v>129</v>
      </c>
      <c r="BJ3" s="4" t="s">
        <v>130</v>
      </c>
      <c r="BK3" s="4" t="s">
        <v>131</v>
      </c>
      <c r="BL3" s="4" t="s">
        <v>132</v>
      </c>
      <c r="BM3" s="4" t="s">
        <v>133</v>
      </c>
      <c r="BN3" s="4" t="s">
        <v>134</v>
      </c>
      <c r="BO3" s="4" t="s">
        <v>135</v>
      </c>
      <c r="BP3" s="4" t="s">
        <v>136</v>
      </c>
      <c r="BQ3" s="4" t="s">
        <v>137</v>
      </c>
      <c r="BR3" s="4" t="s">
        <v>138</v>
      </c>
      <c r="BS3" s="4" t="s">
        <v>139</v>
      </c>
      <c r="BT3" s="4" t="s">
        <v>140</v>
      </c>
      <c r="BU3" s="4" t="s">
        <v>141</v>
      </c>
      <c r="BV3" s="17" t="s">
        <v>193</v>
      </c>
      <c r="BW3" s="17" t="s">
        <v>194</v>
      </c>
      <c r="BX3" s="17" t="s">
        <v>196</v>
      </c>
    </row>
    <row r="4" spans="2:76" ht="16.5" thickBot="1" x14ac:dyDescent="0.35">
      <c r="B4" s="5" t="s">
        <v>118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</row>
    <row r="5" spans="2:76" ht="15.75" x14ac:dyDescent="0.3">
      <c r="B5" s="7" t="s">
        <v>116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16">
        <v>1942</v>
      </c>
      <c r="BA5" s="8">
        <v>2002.7</v>
      </c>
      <c r="BB5" s="8">
        <v>1926</v>
      </c>
      <c r="BC5" s="8">
        <v>1774.6</v>
      </c>
      <c r="BD5" s="8">
        <v>2030.2</v>
      </c>
      <c r="BE5" s="8">
        <v>2049.1999999999998</v>
      </c>
      <c r="BF5" s="8">
        <v>2045.7</v>
      </c>
      <c r="BG5" s="8">
        <v>1880.4</v>
      </c>
      <c r="BH5" s="8">
        <v>2199.8000000000002</v>
      </c>
      <c r="BI5" s="8">
        <v>2128.1999999999998</v>
      </c>
      <c r="BJ5" s="16">
        <v>2047.8</v>
      </c>
      <c r="BK5" s="8">
        <v>1923.5</v>
      </c>
      <c r="BL5" s="8">
        <v>2169.3000000000002</v>
      </c>
      <c r="BM5" s="8">
        <v>2027.5</v>
      </c>
      <c r="BN5" s="16">
        <v>2003.4</v>
      </c>
      <c r="BO5" s="8">
        <v>1886.4</v>
      </c>
      <c r="BP5" s="8">
        <v>2154.8000000000002</v>
      </c>
      <c r="BQ5" s="8">
        <v>2042.4</v>
      </c>
      <c r="BR5" s="16">
        <v>1931.4</v>
      </c>
      <c r="BS5" s="8">
        <v>1827.4</v>
      </c>
      <c r="BT5" s="16">
        <v>2112.6999999999998</v>
      </c>
      <c r="BU5" s="18">
        <v>2061</v>
      </c>
      <c r="BV5" s="8">
        <v>1965.2</v>
      </c>
      <c r="BW5" s="8">
        <v>1775.04</v>
      </c>
      <c r="BX5" s="8">
        <v>1709.5</v>
      </c>
    </row>
    <row r="6" spans="2:76" ht="15.75" x14ac:dyDescent="0.3">
      <c r="B6" s="7" t="s">
        <v>117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>
        <v>183.1</v>
      </c>
      <c r="BA6" s="8">
        <v>190.4</v>
      </c>
      <c r="BB6" s="8">
        <v>175</v>
      </c>
      <c r="BC6" s="8">
        <v>175.3</v>
      </c>
      <c r="BD6" s="8">
        <v>173.2</v>
      </c>
      <c r="BE6" s="8">
        <v>182.1</v>
      </c>
      <c r="BF6" s="8">
        <v>169.4</v>
      </c>
      <c r="BG6" s="8">
        <v>169</v>
      </c>
      <c r="BH6" s="8">
        <v>202.4</v>
      </c>
      <c r="BI6" s="8">
        <v>176.7</v>
      </c>
      <c r="BJ6" s="8">
        <v>173.9</v>
      </c>
      <c r="BK6" s="8">
        <v>176.4</v>
      </c>
      <c r="BL6" s="8">
        <v>207.4</v>
      </c>
      <c r="BM6" s="8">
        <v>175.9</v>
      </c>
      <c r="BN6">
        <v>166.8</v>
      </c>
      <c r="BO6" s="8">
        <v>182.7</v>
      </c>
      <c r="BP6" s="8">
        <v>211.5</v>
      </c>
      <c r="BQ6" s="8">
        <v>192.6</v>
      </c>
      <c r="BR6">
        <v>168.2</v>
      </c>
      <c r="BS6" s="8">
        <v>144.30000000000001</v>
      </c>
      <c r="BT6">
        <v>181.6</v>
      </c>
      <c r="BU6" s="8">
        <v>150.63</v>
      </c>
      <c r="BV6" s="8">
        <v>158.19999999999999</v>
      </c>
      <c r="BW6" s="8">
        <v>158.62</v>
      </c>
      <c r="BX6" s="8">
        <v>118</v>
      </c>
    </row>
    <row r="7" spans="2:76" ht="15.75" x14ac:dyDescent="0.3">
      <c r="B7" s="7" t="s">
        <v>112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>
        <v>220.9</v>
      </c>
      <c r="BA7" s="8">
        <v>197.8</v>
      </c>
      <c r="BB7" s="8">
        <v>185.6</v>
      </c>
      <c r="BC7" s="8">
        <v>183.1</v>
      </c>
      <c r="BD7" s="8">
        <v>216.8</v>
      </c>
      <c r="BE7" s="8">
        <v>221.4</v>
      </c>
      <c r="BF7" s="8">
        <v>208.2</v>
      </c>
      <c r="BG7" s="8">
        <v>206</v>
      </c>
      <c r="BH7" s="8">
        <v>240.5</v>
      </c>
      <c r="BI7" s="8">
        <v>234.6</v>
      </c>
      <c r="BJ7" s="8">
        <v>224.7</v>
      </c>
      <c r="BK7" s="8">
        <v>227</v>
      </c>
      <c r="BL7" s="8">
        <v>246.8</v>
      </c>
      <c r="BM7" s="8">
        <v>223.3</v>
      </c>
      <c r="BN7">
        <v>217</v>
      </c>
      <c r="BO7" s="8">
        <v>230.3</v>
      </c>
      <c r="BP7" s="8">
        <v>261.2</v>
      </c>
      <c r="BQ7" s="8">
        <v>242.2</v>
      </c>
      <c r="BR7">
        <v>224.4</v>
      </c>
      <c r="BS7" s="8">
        <v>251.4</v>
      </c>
      <c r="BT7">
        <v>265.60000000000002</v>
      </c>
      <c r="BU7" s="8">
        <v>249.24</v>
      </c>
      <c r="BV7" s="8">
        <v>217.4</v>
      </c>
      <c r="BW7" s="8">
        <v>214</v>
      </c>
      <c r="BX7" s="8">
        <v>171.1</v>
      </c>
    </row>
    <row r="8" spans="2:76" ht="15.75" x14ac:dyDescent="0.3">
      <c r="B8" s="9" t="s">
        <v>46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>
        <f t="shared" ref="AE8:BG8" si="0">+SUM(AE5:AE7)</f>
        <v>0</v>
      </c>
      <c r="AF8" s="10">
        <f t="shared" si="0"/>
        <v>0</v>
      </c>
      <c r="AG8" s="10">
        <f t="shared" si="0"/>
        <v>0</v>
      </c>
      <c r="AH8" s="10">
        <f t="shared" si="0"/>
        <v>0</v>
      </c>
      <c r="AI8" s="10">
        <f t="shared" si="0"/>
        <v>0</v>
      </c>
      <c r="AJ8" s="10">
        <f t="shared" si="0"/>
        <v>0</v>
      </c>
      <c r="AK8" s="10">
        <f t="shared" si="0"/>
        <v>0</v>
      </c>
      <c r="AL8" s="10">
        <f t="shared" si="0"/>
        <v>0</v>
      </c>
      <c r="AM8" s="10">
        <f t="shared" si="0"/>
        <v>0</v>
      </c>
      <c r="AN8" s="10">
        <f t="shared" si="0"/>
        <v>0</v>
      </c>
      <c r="AO8" s="10">
        <f t="shared" si="0"/>
        <v>0</v>
      </c>
      <c r="AP8" s="10">
        <f t="shared" si="0"/>
        <v>0</v>
      </c>
      <c r="AQ8" s="10">
        <f t="shared" si="0"/>
        <v>0</v>
      </c>
      <c r="AR8" s="10">
        <f t="shared" si="0"/>
        <v>0</v>
      </c>
      <c r="AS8" s="10">
        <f t="shared" si="0"/>
        <v>0</v>
      </c>
      <c r="AT8" s="10">
        <f t="shared" si="0"/>
        <v>0</v>
      </c>
      <c r="AU8" s="10">
        <f t="shared" si="0"/>
        <v>0</v>
      </c>
      <c r="AV8" s="10">
        <f t="shared" si="0"/>
        <v>0</v>
      </c>
      <c r="AW8" s="10">
        <f t="shared" si="0"/>
        <v>0</v>
      </c>
      <c r="AX8" s="10">
        <f t="shared" si="0"/>
        <v>0</v>
      </c>
      <c r="AY8" s="10">
        <f t="shared" si="0"/>
        <v>0</v>
      </c>
      <c r="AZ8" s="10">
        <f t="shared" si="0"/>
        <v>2346</v>
      </c>
      <c r="BA8" s="10">
        <f t="shared" si="0"/>
        <v>2390.9</v>
      </c>
      <c r="BB8" s="10">
        <f t="shared" si="0"/>
        <v>2286.6</v>
      </c>
      <c r="BC8" s="10">
        <f t="shared" si="0"/>
        <v>2133</v>
      </c>
      <c r="BD8" s="10">
        <f t="shared" si="0"/>
        <v>2420.2000000000003</v>
      </c>
      <c r="BE8" s="10">
        <f t="shared" si="0"/>
        <v>2452.6999999999998</v>
      </c>
      <c r="BF8" s="10">
        <f t="shared" si="0"/>
        <v>2423.2999999999997</v>
      </c>
      <c r="BG8" s="10">
        <f t="shared" si="0"/>
        <v>2255.4</v>
      </c>
      <c r="BH8" s="10">
        <v>2642.8</v>
      </c>
      <c r="BI8" s="10">
        <f>+SUM(BI5:BI7)</f>
        <v>2539.4999999999995</v>
      </c>
      <c r="BJ8" s="10">
        <v>2446.5</v>
      </c>
      <c r="BK8" s="10">
        <v>2327</v>
      </c>
      <c r="BL8" s="10">
        <v>2623.6</v>
      </c>
      <c r="BM8" s="10">
        <f t="shared" ref="BM8:BS8" si="1">+SUM(BM5:BM7)</f>
        <v>2426.7000000000003</v>
      </c>
      <c r="BN8" s="10">
        <f t="shared" si="1"/>
        <v>2387.2000000000003</v>
      </c>
      <c r="BO8" s="10">
        <f t="shared" si="1"/>
        <v>2299.4</v>
      </c>
      <c r="BP8" s="10">
        <f t="shared" si="1"/>
        <v>2627.5</v>
      </c>
      <c r="BQ8" s="10">
        <f t="shared" si="1"/>
        <v>2477.1999999999998</v>
      </c>
      <c r="BR8" s="10">
        <f t="shared" si="1"/>
        <v>2324</v>
      </c>
      <c r="BS8" s="10">
        <f t="shared" si="1"/>
        <v>2223.1</v>
      </c>
      <c r="BT8" s="10">
        <v>2559.8000000000002</v>
      </c>
      <c r="BU8" s="10">
        <f>+SUM(BU5:BU7)</f>
        <v>2460.87</v>
      </c>
      <c r="BV8" s="10">
        <f t="shared" ref="BV8:BX8" si="2">+SUM(BV5:BV7)</f>
        <v>2340.8000000000002</v>
      </c>
      <c r="BW8" s="10">
        <f t="shared" si="2"/>
        <v>2147.66</v>
      </c>
      <c r="BX8" s="10">
        <f t="shared" si="2"/>
        <v>1998.6</v>
      </c>
    </row>
    <row r="9" spans="2:76" ht="15.75" x14ac:dyDescent="0.3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</row>
    <row r="10" spans="2:76" ht="16.5" thickBot="1" x14ac:dyDescent="0.35">
      <c r="B10" s="5" t="s">
        <v>114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</row>
    <row r="11" spans="2:76" ht="15.75" x14ac:dyDescent="0.3">
      <c r="B11" s="7" t="s">
        <v>116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>
        <v>290.10000000000002</v>
      </c>
      <c r="BA11" s="8">
        <v>279.3</v>
      </c>
      <c r="BB11" s="8">
        <v>286.3</v>
      </c>
      <c r="BC11" s="8">
        <v>276.5</v>
      </c>
      <c r="BD11" s="8">
        <v>290</v>
      </c>
      <c r="BE11" s="8">
        <v>283.7</v>
      </c>
      <c r="BF11" s="8">
        <v>295.39999999999998</v>
      </c>
      <c r="BG11" s="8">
        <v>289.8</v>
      </c>
      <c r="BH11" s="8">
        <v>308.2</v>
      </c>
      <c r="BI11" s="8">
        <v>289.5</v>
      </c>
      <c r="BJ11" s="8">
        <v>293.89999999999998</v>
      </c>
      <c r="BK11" s="8">
        <v>277.3</v>
      </c>
      <c r="BL11" s="8">
        <v>293.3</v>
      </c>
      <c r="BM11" s="8">
        <v>286.10000000000002</v>
      </c>
      <c r="BN11">
        <v>302.10000000000002</v>
      </c>
      <c r="BO11" s="8">
        <v>295.2</v>
      </c>
      <c r="BP11" s="8">
        <v>364.9</v>
      </c>
      <c r="BQ11" s="8">
        <v>396.8</v>
      </c>
      <c r="BR11" s="8">
        <v>409.1</v>
      </c>
      <c r="BS11" s="8">
        <v>388.4</v>
      </c>
      <c r="BT11" s="8">
        <v>414.2</v>
      </c>
      <c r="BU11" s="8">
        <v>404.07600000000002</v>
      </c>
      <c r="BV11" s="8">
        <v>414.77</v>
      </c>
      <c r="BW11" s="8">
        <v>375.4</v>
      </c>
      <c r="BX11" s="8">
        <v>303.60000000000002</v>
      </c>
    </row>
    <row r="12" spans="2:76" ht="15.75" x14ac:dyDescent="0.3">
      <c r="B12" s="7" t="s">
        <v>117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>
        <v>60.3</v>
      </c>
      <c r="BA12" s="8">
        <v>14.4</v>
      </c>
      <c r="BB12" s="8">
        <v>13</v>
      </c>
      <c r="BC12" s="8">
        <v>15.1</v>
      </c>
      <c r="BD12" s="8">
        <v>14.6</v>
      </c>
      <c r="BE12" s="8">
        <v>14.5</v>
      </c>
      <c r="BF12" s="8">
        <v>15.1</v>
      </c>
      <c r="BG12" s="8">
        <v>16.899999999999999</v>
      </c>
      <c r="BH12" s="8">
        <v>15.8</v>
      </c>
      <c r="BI12" s="8">
        <v>14.3</v>
      </c>
      <c r="BJ12" s="8">
        <v>14.5</v>
      </c>
      <c r="BK12" s="8">
        <v>15.6</v>
      </c>
      <c r="BL12" s="8">
        <v>15.7</v>
      </c>
      <c r="BM12" s="8">
        <v>14.8</v>
      </c>
      <c r="BN12" s="8">
        <v>15</v>
      </c>
      <c r="BO12" s="8">
        <v>16.3</v>
      </c>
      <c r="BP12" s="8">
        <v>16</v>
      </c>
      <c r="BQ12" s="8">
        <v>17.5</v>
      </c>
      <c r="BR12" s="8">
        <v>16.3</v>
      </c>
      <c r="BS12" s="8">
        <v>17.899999999999999</v>
      </c>
      <c r="BT12" s="8">
        <v>24.5</v>
      </c>
      <c r="BU12" s="8">
        <v>22.68</v>
      </c>
      <c r="BV12" s="8">
        <v>22.28</v>
      </c>
      <c r="BW12" s="8">
        <v>22.1</v>
      </c>
      <c r="BX12" s="8">
        <v>12.23</v>
      </c>
    </row>
    <row r="13" spans="2:76" ht="15.75" x14ac:dyDescent="0.3">
      <c r="B13" s="7" t="s">
        <v>112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>
        <v>14</v>
      </c>
      <c r="BA13" s="8">
        <v>58.3</v>
      </c>
      <c r="BB13" s="8">
        <v>57.4</v>
      </c>
      <c r="BC13" s="8">
        <v>59.1</v>
      </c>
      <c r="BD13" s="8">
        <v>61.2</v>
      </c>
      <c r="BE13" s="8">
        <v>61.7</v>
      </c>
      <c r="BF13" s="8">
        <v>61.2</v>
      </c>
      <c r="BG13" s="8">
        <v>61.1</v>
      </c>
      <c r="BH13" s="8">
        <v>68.599999999999994</v>
      </c>
      <c r="BI13" s="8">
        <v>65</v>
      </c>
      <c r="BJ13" s="8">
        <v>60.3</v>
      </c>
      <c r="BK13" s="8">
        <v>60.5</v>
      </c>
      <c r="BL13" s="8">
        <v>65</v>
      </c>
      <c r="BM13" s="8">
        <v>62.3</v>
      </c>
      <c r="BN13" s="8">
        <v>59.6</v>
      </c>
      <c r="BO13" s="8">
        <v>63.1</v>
      </c>
      <c r="BP13" s="8">
        <v>63.7</v>
      </c>
      <c r="BQ13" s="8">
        <v>62.3</v>
      </c>
      <c r="BR13" s="8">
        <v>58</v>
      </c>
      <c r="BS13" s="8">
        <v>58.9</v>
      </c>
      <c r="BT13" s="8">
        <v>62.1</v>
      </c>
      <c r="BU13" s="8">
        <v>58.68</v>
      </c>
      <c r="BV13" s="8">
        <v>56.39</v>
      </c>
      <c r="BW13" s="8">
        <v>51</v>
      </c>
      <c r="BX13" s="8">
        <v>32.344499999999996</v>
      </c>
    </row>
    <row r="14" spans="2:76" ht="15.75" x14ac:dyDescent="0.3">
      <c r="B14" s="9" t="s">
        <v>46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10">
        <f t="shared" ref="AE14:BD14" si="3">+SUM(AE11:AE13)</f>
        <v>0</v>
      </c>
      <c r="AF14" s="10">
        <f t="shared" si="3"/>
        <v>0</v>
      </c>
      <c r="AG14" s="10">
        <f t="shared" si="3"/>
        <v>0</v>
      </c>
      <c r="AH14" s="10">
        <f t="shared" si="3"/>
        <v>0</v>
      </c>
      <c r="AI14" s="10">
        <f t="shared" si="3"/>
        <v>0</v>
      </c>
      <c r="AJ14" s="10">
        <f t="shared" si="3"/>
        <v>0</v>
      </c>
      <c r="AK14" s="10">
        <f t="shared" si="3"/>
        <v>0</v>
      </c>
      <c r="AL14" s="10">
        <f t="shared" si="3"/>
        <v>0</v>
      </c>
      <c r="AM14" s="10">
        <f t="shared" si="3"/>
        <v>0</v>
      </c>
      <c r="AN14" s="10">
        <f t="shared" si="3"/>
        <v>0</v>
      </c>
      <c r="AO14" s="10">
        <f t="shared" si="3"/>
        <v>0</v>
      </c>
      <c r="AP14" s="10">
        <f t="shared" si="3"/>
        <v>0</v>
      </c>
      <c r="AQ14" s="10">
        <f t="shared" si="3"/>
        <v>0</v>
      </c>
      <c r="AR14" s="10">
        <f t="shared" si="3"/>
        <v>0</v>
      </c>
      <c r="AS14" s="10">
        <f t="shared" si="3"/>
        <v>0</v>
      </c>
      <c r="AT14" s="10">
        <f t="shared" si="3"/>
        <v>0</v>
      </c>
      <c r="AU14" s="10">
        <f t="shared" si="3"/>
        <v>0</v>
      </c>
      <c r="AV14" s="10">
        <f t="shared" si="3"/>
        <v>0</v>
      </c>
      <c r="AW14" s="10">
        <f t="shared" si="3"/>
        <v>0</v>
      </c>
      <c r="AX14" s="10">
        <f t="shared" si="3"/>
        <v>0</v>
      </c>
      <c r="AY14" s="10">
        <f t="shared" si="3"/>
        <v>0</v>
      </c>
      <c r="AZ14" s="10">
        <f t="shared" si="3"/>
        <v>364.40000000000003</v>
      </c>
      <c r="BA14" s="10">
        <f t="shared" si="3"/>
        <v>352</v>
      </c>
      <c r="BB14" s="10">
        <f t="shared" si="3"/>
        <v>356.7</v>
      </c>
      <c r="BC14" s="10">
        <f t="shared" si="3"/>
        <v>350.70000000000005</v>
      </c>
      <c r="BD14" s="10">
        <f t="shared" si="3"/>
        <v>365.8</v>
      </c>
      <c r="BE14" s="10">
        <v>359.8</v>
      </c>
      <c r="BF14" s="10">
        <f>+SUM(BF11:BF13)</f>
        <v>371.7</v>
      </c>
      <c r="BG14" s="10">
        <v>367.9</v>
      </c>
      <c r="BH14" s="10">
        <f>+SUM(BH11:BH13)</f>
        <v>392.6</v>
      </c>
      <c r="BI14" s="10">
        <f>+SUM(BI11:BI13)</f>
        <v>368.8</v>
      </c>
      <c r="BJ14" s="10">
        <f>+SUM(BJ11:BJ13)</f>
        <v>368.7</v>
      </c>
      <c r="BK14" s="10">
        <f>+SUM(BK11:BK13)</f>
        <v>353.40000000000003</v>
      </c>
      <c r="BL14" s="10">
        <f>+SUM(BL11:BL13)</f>
        <v>374</v>
      </c>
      <c r="BM14" s="10">
        <v>363.1</v>
      </c>
      <c r="BN14" s="10">
        <f>+SUM(BN11:BN13)</f>
        <v>376.70000000000005</v>
      </c>
      <c r="BO14" s="10">
        <f>+SUM(BO11:BO13)</f>
        <v>374.6</v>
      </c>
      <c r="BP14" s="10">
        <v>444.7</v>
      </c>
      <c r="BQ14" s="10">
        <f>+SUM(BQ11:BQ13)</f>
        <v>476.6</v>
      </c>
      <c r="BR14" s="10">
        <f>+SUM(BR11:BR13)</f>
        <v>483.40000000000003</v>
      </c>
      <c r="BS14" s="10">
        <v>465.3</v>
      </c>
      <c r="BT14" s="10">
        <f>+SUM(BT11:BT13)</f>
        <v>500.8</v>
      </c>
      <c r="BU14" s="10">
        <f>+SUM(BU11:BU13)</f>
        <v>485.43600000000004</v>
      </c>
      <c r="BV14" s="10">
        <f t="shared" ref="BV14" si="4">+SUM(BV11:BV13)</f>
        <v>493.43999999999994</v>
      </c>
      <c r="BW14" s="10">
        <v>449.9</v>
      </c>
      <c r="BX14" s="10">
        <f>SUM(BX11:BX13)</f>
        <v>348.17450000000002</v>
      </c>
    </row>
    <row r="15" spans="2:76" ht="15.75" x14ac:dyDescent="0.3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</row>
    <row r="16" spans="2:76" ht="16.5" thickBot="1" x14ac:dyDescent="0.35">
      <c r="B16" s="5" t="s">
        <v>119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</row>
    <row r="17" spans="2:76" ht="15.75" x14ac:dyDescent="0.3">
      <c r="B17" s="7" t="s">
        <v>116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>
        <v>910.7</v>
      </c>
      <c r="BA17" s="8">
        <v>941.9</v>
      </c>
      <c r="BB17" s="8">
        <v>1175.7</v>
      </c>
      <c r="BC17" s="8">
        <v>912.5</v>
      </c>
      <c r="BD17" s="8">
        <v>814.5</v>
      </c>
      <c r="BE17" s="8">
        <v>873.2</v>
      </c>
      <c r="BF17" s="8">
        <v>1090.5999999999999</v>
      </c>
      <c r="BG17" s="8">
        <v>895.9</v>
      </c>
      <c r="BH17" s="8">
        <v>826.6</v>
      </c>
      <c r="BI17" s="8">
        <v>817.5</v>
      </c>
      <c r="BJ17" s="8">
        <v>978.4</v>
      </c>
      <c r="BK17" s="8">
        <v>994.3</v>
      </c>
      <c r="BL17" s="8">
        <v>924.4</v>
      </c>
      <c r="BM17" s="8">
        <v>948.6</v>
      </c>
      <c r="BN17" s="16">
        <v>1176.3</v>
      </c>
      <c r="BO17" s="8">
        <v>1024.3</v>
      </c>
      <c r="BP17" s="8">
        <v>936.1</v>
      </c>
      <c r="BQ17" s="8">
        <v>1019.2</v>
      </c>
      <c r="BR17" s="16">
        <v>1257.8</v>
      </c>
      <c r="BS17" s="8">
        <v>1180.9000000000001</v>
      </c>
      <c r="BT17" s="8">
        <v>1047.8</v>
      </c>
      <c r="BU17" s="8">
        <v>1114.0899999999999</v>
      </c>
      <c r="BV17" s="8">
        <v>1387.4</v>
      </c>
      <c r="BW17" s="8">
        <v>1091.9000000000001</v>
      </c>
      <c r="BX17" s="8">
        <v>773.125</v>
      </c>
    </row>
    <row r="18" spans="2:76" ht="15.75" x14ac:dyDescent="0.3">
      <c r="B18" s="7" t="s">
        <v>117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>
        <v>70.7</v>
      </c>
      <c r="BA18" s="8">
        <v>80.8</v>
      </c>
      <c r="BB18" s="8">
        <v>117.2</v>
      </c>
      <c r="BC18" s="8">
        <v>106.4</v>
      </c>
      <c r="BD18" s="8">
        <v>73.2</v>
      </c>
      <c r="BE18" s="8">
        <v>84.3</v>
      </c>
      <c r="BF18" s="8">
        <v>110.1</v>
      </c>
      <c r="BG18" s="8">
        <v>92.9</v>
      </c>
      <c r="BH18" s="8">
        <v>72.5</v>
      </c>
      <c r="BI18" s="8">
        <v>71.099999999999994</v>
      </c>
      <c r="BJ18" s="8">
        <v>93.1</v>
      </c>
      <c r="BK18" s="8">
        <v>100</v>
      </c>
      <c r="BL18" s="8">
        <v>67.5</v>
      </c>
      <c r="BM18" s="8">
        <v>81.7</v>
      </c>
      <c r="BN18">
        <v>109.2</v>
      </c>
      <c r="BO18" s="8">
        <v>108.3</v>
      </c>
      <c r="BP18" s="8">
        <v>82.2</v>
      </c>
      <c r="BQ18" s="8">
        <v>89.5</v>
      </c>
      <c r="BR18">
        <v>125.1</v>
      </c>
      <c r="BS18" s="8">
        <v>124.8</v>
      </c>
      <c r="BT18" s="8">
        <v>91.6</v>
      </c>
      <c r="BU18" s="8">
        <v>100.55</v>
      </c>
      <c r="BV18" s="8">
        <v>140</v>
      </c>
      <c r="BW18" s="8">
        <v>131.30000000000001</v>
      </c>
      <c r="BX18" s="8">
        <v>44.036000000000001</v>
      </c>
    </row>
    <row r="19" spans="2:76" ht="15.75" x14ac:dyDescent="0.3">
      <c r="B19" s="7" t="s">
        <v>112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>
        <v>102.5</v>
      </c>
      <c r="BA19" s="8">
        <v>102.9</v>
      </c>
      <c r="BB19" s="8">
        <v>122.7</v>
      </c>
      <c r="BC19" s="8">
        <v>103.9</v>
      </c>
      <c r="BD19" s="8">
        <v>94.5</v>
      </c>
      <c r="BE19" s="8">
        <v>91.3</v>
      </c>
      <c r="BF19" s="8">
        <v>103.3</v>
      </c>
      <c r="BG19" s="8">
        <v>95</v>
      </c>
      <c r="BH19" s="8">
        <v>87.9</v>
      </c>
      <c r="BI19" s="8">
        <v>83</v>
      </c>
      <c r="BJ19" s="8">
        <v>93.9</v>
      </c>
      <c r="BK19" s="8">
        <v>99.9</v>
      </c>
      <c r="BL19" s="8">
        <v>88.3</v>
      </c>
      <c r="BM19" s="8">
        <v>106</v>
      </c>
      <c r="BN19" s="8">
        <v>125.5</v>
      </c>
      <c r="BO19" s="8">
        <v>116</v>
      </c>
      <c r="BP19" s="8">
        <v>107.2</v>
      </c>
      <c r="BQ19" s="8">
        <v>114.6</v>
      </c>
      <c r="BR19">
        <v>144.9</v>
      </c>
      <c r="BS19" s="8">
        <v>130</v>
      </c>
      <c r="BT19" s="8">
        <v>117.5</v>
      </c>
      <c r="BU19" s="8">
        <v>126.6</v>
      </c>
      <c r="BV19" s="8">
        <v>165</v>
      </c>
      <c r="BW19" s="8">
        <v>131.5</v>
      </c>
      <c r="BX19" s="8">
        <v>76.091999999999999</v>
      </c>
    </row>
    <row r="20" spans="2:76" ht="15.75" x14ac:dyDescent="0.3">
      <c r="B20" s="9" t="s">
        <v>46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0">
        <f t="shared" ref="AE20:BF20" si="5">+SUM(AE17:AE19)</f>
        <v>0</v>
      </c>
      <c r="AF20" s="10">
        <f t="shared" si="5"/>
        <v>0</v>
      </c>
      <c r="AG20" s="10">
        <f t="shared" si="5"/>
        <v>0</v>
      </c>
      <c r="AH20" s="10">
        <f t="shared" si="5"/>
        <v>0</v>
      </c>
      <c r="AI20" s="10">
        <f t="shared" si="5"/>
        <v>0</v>
      </c>
      <c r="AJ20" s="10">
        <f t="shared" si="5"/>
        <v>0</v>
      </c>
      <c r="AK20" s="10">
        <f t="shared" si="5"/>
        <v>0</v>
      </c>
      <c r="AL20" s="10">
        <f t="shared" si="5"/>
        <v>0</v>
      </c>
      <c r="AM20" s="10">
        <f t="shared" si="5"/>
        <v>0</v>
      </c>
      <c r="AN20" s="10">
        <f t="shared" si="5"/>
        <v>0</v>
      </c>
      <c r="AO20" s="10">
        <f t="shared" si="5"/>
        <v>0</v>
      </c>
      <c r="AP20" s="10">
        <f t="shared" si="5"/>
        <v>0</v>
      </c>
      <c r="AQ20" s="10">
        <f t="shared" si="5"/>
        <v>0</v>
      </c>
      <c r="AR20" s="10">
        <f t="shared" si="5"/>
        <v>0</v>
      </c>
      <c r="AS20" s="10">
        <f t="shared" si="5"/>
        <v>0</v>
      </c>
      <c r="AT20" s="10">
        <f t="shared" si="5"/>
        <v>0</v>
      </c>
      <c r="AU20" s="10">
        <f t="shared" si="5"/>
        <v>0</v>
      </c>
      <c r="AV20" s="10">
        <f t="shared" si="5"/>
        <v>0</v>
      </c>
      <c r="AW20" s="10">
        <f t="shared" si="5"/>
        <v>0</v>
      </c>
      <c r="AX20" s="10">
        <f t="shared" si="5"/>
        <v>0</v>
      </c>
      <c r="AY20" s="10">
        <f t="shared" si="5"/>
        <v>0</v>
      </c>
      <c r="AZ20" s="10">
        <f t="shared" si="5"/>
        <v>1083.9000000000001</v>
      </c>
      <c r="BA20" s="10">
        <f t="shared" si="5"/>
        <v>1125.5999999999999</v>
      </c>
      <c r="BB20" s="10">
        <f t="shared" si="5"/>
        <v>1415.6000000000001</v>
      </c>
      <c r="BC20" s="10">
        <f t="shared" si="5"/>
        <v>1122.8</v>
      </c>
      <c r="BD20" s="10">
        <f t="shared" si="5"/>
        <v>982.2</v>
      </c>
      <c r="BE20" s="10">
        <f t="shared" si="5"/>
        <v>1048.8</v>
      </c>
      <c r="BF20" s="10">
        <f t="shared" si="5"/>
        <v>1303.9999999999998</v>
      </c>
      <c r="BG20" s="10">
        <v>1083.9000000000001</v>
      </c>
      <c r="BH20" s="10">
        <f>+SUM(BH17:BH19)</f>
        <v>987</v>
      </c>
      <c r="BI20" s="10">
        <v>971.5</v>
      </c>
      <c r="BJ20" s="10">
        <f>+SUM(BJ17:BJ19)</f>
        <v>1165.4000000000001</v>
      </c>
      <c r="BK20" s="10">
        <f>+SUM(BK17:BK19)</f>
        <v>1194.2</v>
      </c>
      <c r="BL20" s="10">
        <f>+SUM(BL17:BL19)</f>
        <v>1080.2</v>
      </c>
      <c r="BM20" s="10">
        <f>+SUM(BM17:BM19)</f>
        <v>1136.3</v>
      </c>
      <c r="BN20" s="10">
        <v>1410.9</v>
      </c>
      <c r="BO20" s="10">
        <v>1248.7</v>
      </c>
      <c r="BP20" s="10">
        <f>+SUM(BP17:BP19)</f>
        <v>1125.5</v>
      </c>
      <c r="BQ20" s="10">
        <v>1233.4000000000001</v>
      </c>
      <c r="BR20" s="10">
        <v>1527.9</v>
      </c>
      <c r="BS20" s="10">
        <f>+SUM(BS17:BS19)</f>
        <v>1435.7</v>
      </c>
      <c r="BT20" s="10">
        <f>+SUM(BT17:BT19)</f>
        <v>1256.8999999999999</v>
      </c>
      <c r="BU20" s="10">
        <f>+SUM(BU17:BU19)</f>
        <v>1341.2399999999998</v>
      </c>
      <c r="BV20" s="10">
        <f t="shared" ref="BV20:BX20" si="6">+SUM(BV17:BV19)</f>
        <v>1692.4</v>
      </c>
      <c r="BW20" s="10">
        <f t="shared" si="6"/>
        <v>1354.7</v>
      </c>
      <c r="BX20" s="10">
        <f t="shared" si="6"/>
        <v>893.25300000000004</v>
      </c>
    </row>
    <row r="21" spans="2:76" ht="15.75" x14ac:dyDescent="0.3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</row>
    <row r="22" spans="2:76" ht="16.5" thickBot="1" x14ac:dyDescent="0.35">
      <c r="B22" s="5" t="s">
        <v>49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</row>
    <row r="23" spans="2:76" ht="15.75" x14ac:dyDescent="0.3">
      <c r="B23" s="7" t="s">
        <v>116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>
        <v>423.2</v>
      </c>
      <c r="BA23" s="8">
        <v>420.8</v>
      </c>
      <c r="BB23" s="8">
        <v>435.4</v>
      </c>
      <c r="BC23" s="8">
        <v>403.8</v>
      </c>
      <c r="BD23" s="8">
        <v>409.9</v>
      </c>
      <c r="BE23" s="8">
        <v>432</v>
      </c>
      <c r="BF23" s="8">
        <v>473.4</v>
      </c>
      <c r="BG23" s="8">
        <v>438.6</v>
      </c>
      <c r="BH23" s="8">
        <v>409.1</v>
      </c>
      <c r="BI23" s="8">
        <v>424.3</v>
      </c>
      <c r="BJ23" s="8">
        <v>426.9</v>
      </c>
      <c r="BK23" s="8">
        <v>350.2</v>
      </c>
      <c r="BL23" s="8">
        <v>371.2</v>
      </c>
      <c r="BM23" s="8">
        <v>388.1</v>
      </c>
      <c r="BN23" s="8">
        <v>402.3</v>
      </c>
      <c r="BO23" s="8">
        <v>373.5</v>
      </c>
      <c r="BP23" s="8">
        <v>348</v>
      </c>
      <c r="BQ23" s="8">
        <v>384.9</v>
      </c>
      <c r="BR23">
        <v>398.1</v>
      </c>
      <c r="BS23" s="8">
        <v>333.5</v>
      </c>
      <c r="BT23" s="8">
        <v>352.8</v>
      </c>
      <c r="BU23" s="8">
        <v>385.7</v>
      </c>
      <c r="BV23" s="8">
        <v>406.5</v>
      </c>
      <c r="BW23" s="8">
        <v>348.3</v>
      </c>
      <c r="BX23" s="8">
        <v>236.4</v>
      </c>
    </row>
    <row r="24" spans="2:76" ht="15.75" x14ac:dyDescent="0.3">
      <c r="B24" s="7" t="s">
        <v>117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>
        <v>66.3</v>
      </c>
      <c r="BA24" s="8">
        <v>79</v>
      </c>
      <c r="BB24" s="8">
        <v>77.7</v>
      </c>
      <c r="BC24" s="8">
        <v>81.099999999999994</v>
      </c>
      <c r="BD24" s="8">
        <v>84.8</v>
      </c>
      <c r="BE24" s="8">
        <v>97.5</v>
      </c>
      <c r="BF24" s="8">
        <v>100.8</v>
      </c>
      <c r="BG24" s="8">
        <v>101.7</v>
      </c>
      <c r="BH24" s="8">
        <v>91.5</v>
      </c>
      <c r="BI24" s="8">
        <v>97.2</v>
      </c>
      <c r="BJ24" s="8">
        <v>83.3</v>
      </c>
      <c r="BK24" s="8">
        <v>67.400000000000006</v>
      </c>
      <c r="BL24" s="8">
        <v>72.400000000000006</v>
      </c>
      <c r="BM24" s="8">
        <v>91.6</v>
      </c>
      <c r="BN24" s="8">
        <v>81.099999999999994</v>
      </c>
      <c r="BO24" s="8">
        <v>83.6</v>
      </c>
      <c r="BP24" s="8">
        <v>82.2</v>
      </c>
      <c r="BQ24" s="8">
        <v>95.3</v>
      </c>
      <c r="BR24" s="8">
        <v>98.4</v>
      </c>
      <c r="BS24" s="8">
        <v>84.8</v>
      </c>
      <c r="BT24" s="8">
        <v>77.8</v>
      </c>
      <c r="BU24" s="8">
        <v>87.2</v>
      </c>
      <c r="BV24" s="8">
        <v>81.7</v>
      </c>
      <c r="BW24" s="8">
        <v>79.7</v>
      </c>
      <c r="BX24" s="8">
        <v>25</v>
      </c>
    </row>
    <row r="25" spans="2:76" ht="15.75" x14ac:dyDescent="0.3">
      <c r="B25" s="7" t="s">
        <v>112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>
        <v>54.3</v>
      </c>
      <c r="BA25" s="8">
        <v>63.9</v>
      </c>
      <c r="BB25" s="8">
        <v>63</v>
      </c>
      <c r="BC25" s="8">
        <v>70</v>
      </c>
      <c r="BD25" s="8">
        <v>72.599999999999994</v>
      </c>
      <c r="BE25" s="8">
        <v>88.7</v>
      </c>
      <c r="BF25" s="8">
        <v>96.1</v>
      </c>
      <c r="BG25" s="8">
        <v>90.8</v>
      </c>
      <c r="BH25" s="8">
        <v>82.2</v>
      </c>
      <c r="BI25" s="8">
        <v>84.2</v>
      </c>
      <c r="BJ25" s="8">
        <v>71.099999999999994</v>
      </c>
      <c r="BK25" s="8">
        <v>59.9</v>
      </c>
      <c r="BL25" s="8">
        <v>56.4</v>
      </c>
      <c r="BM25" s="8">
        <v>55.5</v>
      </c>
      <c r="BN25" s="8">
        <v>50.5</v>
      </c>
      <c r="BO25" s="8">
        <v>48.7</v>
      </c>
      <c r="BP25" s="8">
        <v>44.4</v>
      </c>
      <c r="BQ25" s="8">
        <v>46.8</v>
      </c>
      <c r="BR25" s="8">
        <v>56.5</v>
      </c>
      <c r="BS25" s="8">
        <v>39.5</v>
      </c>
      <c r="BT25" s="8">
        <v>33.9</v>
      </c>
      <c r="BU25" s="8">
        <v>43.4</v>
      </c>
      <c r="BV25" s="8">
        <v>41.1</v>
      </c>
      <c r="BW25" s="8">
        <v>37.1</v>
      </c>
      <c r="BX25" s="8">
        <v>17</v>
      </c>
    </row>
    <row r="26" spans="2:76" ht="15.75" x14ac:dyDescent="0.3">
      <c r="B26" s="9" t="s">
        <v>46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10">
        <f t="shared" ref="AE26:BB26" si="7">+SUM(AE23:AE25)</f>
        <v>0</v>
      </c>
      <c r="AF26" s="10">
        <f t="shared" si="7"/>
        <v>0</v>
      </c>
      <c r="AG26" s="10">
        <f t="shared" si="7"/>
        <v>0</v>
      </c>
      <c r="AH26" s="10">
        <f t="shared" si="7"/>
        <v>0</v>
      </c>
      <c r="AI26" s="10">
        <f t="shared" si="7"/>
        <v>0</v>
      </c>
      <c r="AJ26" s="10">
        <f t="shared" si="7"/>
        <v>0</v>
      </c>
      <c r="AK26" s="10">
        <f t="shared" si="7"/>
        <v>0</v>
      </c>
      <c r="AL26" s="10">
        <f t="shared" si="7"/>
        <v>0</v>
      </c>
      <c r="AM26" s="10">
        <f t="shared" si="7"/>
        <v>0</v>
      </c>
      <c r="AN26" s="10">
        <f t="shared" si="7"/>
        <v>0</v>
      </c>
      <c r="AO26" s="10">
        <f t="shared" si="7"/>
        <v>0</v>
      </c>
      <c r="AP26" s="10">
        <f t="shared" si="7"/>
        <v>0</v>
      </c>
      <c r="AQ26" s="10">
        <f t="shared" si="7"/>
        <v>0</v>
      </c>
      <c r="AR26" s="10">
        <f t="shared" si="7"/>
        <v>0</v>
      </c>
      <c r="AS26" s="10">
        <f t="shared" si="7"/>
        <v>0</v>
      </c>
      <c r="AT26" s="10">
        <f t="shared" si="7"/>
        <v>0</v>
      </c>
      <c r="AU26" s="10">
        <f t="shared" si="7"/>
        <v>0</v>
      </c>
      <c r="AV26" s="10">
        <f t="shared" si="7"/>
        <v>0</v>
      </c>
      <c r="AW26" s="10">
        <f t="shared" si="7"/>
        <v>0</v>
      </c>
      <c r="AX26" s="10">
        <f t="shared" si="7"/>
        <v>0</v>
      </c>
      <c r="AY26" s="10">
        <f t="shared" si="7"/>
        <v>0</v>
      </c>
      <c r="AZ26" s="10">
        <f t="shared" si="7"/>
        <v>543.79999999999995</v>
      </c>
      <c r="BA26" s="10">
        <f t="shared" si="7"/>
        <v>563.70000000000005</v>
      </c>
      <c r="BB26" s="10">
        <f t="shared" si="7"/>
        <v>576.1</v>
      </c>
      <c r="BC26" s="10">
        <v>555</v>
      </c>
      <c r="BD26" s="10">
        <f>+SUM(BD23:BD25)</f>
        <v>567.29999999999995</v>
      </c>
      <c r="BE26" s="10">
        <v>618.1</v>
      </c>
      <c r="BF26" s="10">
        <f>+SUM(BF23:BF25)</f>
        <v>670.3</v>
      </c>
      <c r="BG26" s="10">
        <f>+SUM(BG23:BG25)</f>
        <v>631.1</v>
      </c>
      <c r="BH26" s="10">
        <f>+SUM(BH23:BH25)</f>
        <v>582.80000000000007</v>
      </c>
      <c r="BI26" s="10">
        <f>+SUM(BI23:BI25)</f>
        <v>605.70000000000005</v>
      </c>
      <c r="BJ26" s="10">
        <f>+SUM(BJ23:BJ25)</f>
        <v>581.29999999999995</v>
      </c>
      <c r="BK26" s="10">
        <v>477.6</v>
      </c>
      <c r="BL26" s="10">
        <f>+SUM(BL23:BL25)</f>
        <v>500</v>
      </c>
      <c r="BM26" s="10">
        <f>+SUM(BM23:BM25)</f>
        <v>535.20000000000005</v>
      </c>
      <c r="BN26" s="10">
        <v>533.79999999999995</v>
      </c>
      <c r="BO26" s="10">
        <f>+SUM(BO23:BO25)</f>
        <v>505.8</v>
      </c>
      <c r="BP26" s="10">
        <v>474.5</v>
      </c>
      <c r="BQ26" s="10">
        <v>526.9</v>
      </c>
      <c r="BR26" s="10">
        <f>+SUM(BR23:BR25)</f>
        <v>553</v>
      </c>
      <c r="BS26" s="10">
        <f>+SUM(BS23:BS25)</f>
        <v>457.8</v>
      </c>
      <c r="BT26" s="10">
        <f>+SUM(BT23:BT25)</f>
        <v>464.5</v>
      </c>
      <c r="BU26" s="10">
        <f>+SUM(BU23:BU25)</f>
        <v>516.29999999999995</v>
      </c>
      <c r="BV26" s="10">
        <f t="shared" ref="BV26:BX26" si="8">+SUM(BV23:BV25)</f>
        <v>529.29999999999995</v>
      </c>
      <c r="BW26" s="10">
        <f t="shared" si="8"/>
        <v>465.1</v>
      </c>
      <c r="BX26" s="10">
        <f t="shared" si="8"/>
        <v>278.39999999999998</v>
      </c>
    </row>
    <row r="27" spans="2:76" ht="15.75" x14ac:dyDescent="0.3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</row>
    <row r="28" spans="2:76" ht="15.75" x14ac:dyDescent="0.3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</row>
    <row r="29" spans="2:76" ht="16.5" thickBot="1" x14ac:dyDescent="0.35">
      <c r="B29" s="5" t="s">
        <v>51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</row>
    <row r="30" spans="2:76" ht="15.75" x14ac:dyDescent="0.3">
      <c r="B30" s="7" t="s">
        <v>116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>
        <v>185.4</v>
      </c>
      <c r="BA30" s="8">
        <v>209.2</v>
      </c>
      <c r="BB30" s="8">
        <v>245.2</v>
      </c>
      <c r="BC30" s="8">
        <v>219.9</v>
      </c>
      <c r="BD30" s="8">
        <v>206.4</v>
      </c>
      <c r="BE30" s="8">
        <v>216.3</v>
      </c>
      <c r="BF30" s="8">
        <v>239.1</v>
      </c>
      <c r="BG30" s="8">
        <v>211</v>
      </c>
      <c r="BH30" s="8">
        <v>181.3</v>
      </c>
      <c r="BI30" s="8">
        <v>185</v>
      </c>
      <c r="BJ30" s="8">
        <v>223.7</v>
      </c>
      <c r="BK30" s="8">
        <v>200.1</v>
      </c>
      <c r="BL30" s="8">
        <v>187</v>
      </c>
      <c r="BM30" s="8">
        <v>191.9</v>
      </c>
      <c r="BN30" s="8">
        <v>234.9</v>
      </c>
      <c r="BO30" s="8">
        <v>204.4</v>
      </c>
      <c r="BP30" s="8">
        <v>169.5</v>
      </c>
      <c r="BQ30" s="8">
        <v>180.6</v>
      </c>
      <c r="BR30" s="8">
        <v>183.5</v>
      </c>
      <c r="BS30" s="8">
        <v>160</v>
      </c>
      <c r="BT30" s="8">
        <v>147.4</v>
      </c>
      <c r="BU30" s="8">
        <v>150.19999999999999</v>
      </c>
      <c r="BV30" s="8">
        <v>166.35</v>
      </c>
      <c r="BW30" s="8">
        <v>142.1</v>
      </c>
      <c r="BX30" s="8">
        <v>72.900000000000006</v>
      </c>
    </row>
    <row r="31" spans="2:76" ht="15.75" x14ac:dyDescent="0.3">
      <c r="B31" s="7" t="s">
        <v>117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>
        <v>19.5</v>
      </c>
      <c r="BA31" s="8">
        <v>22.3</v>
      </c>
      <c r="BB31" s="8">
        <v>32.200000000000003</v>
      </c>
      <c r="BC31" s="8">
        <v>28.2</v>
      </c>
      <c r="BD31" s="8">
        <v>24.5</v>
      </c>
      <c r="BE31" s="8">
        <v>26.8</v>
      </c>
      <c r="BF31" s="8">
        <v>34</v>
      </c>
      <c r="BG31" s="8">
        <v>33.9</v>
      </c>
      <c r="BH31" s="8">
        <v>25.7</v>
      </c>
      <c r="BI31" s="8">
        <v>21.8</v>
      </c>
      <c r="BJ31" s="8">
        <v>30.9</v>
      </c>
      <c r="BK31" s="8">
        <v>28.5</v>
      </c>
      <c r="BL31" s="8">
        <v>23.3</v>
      </c>
      <c r="BM31" s="8">
        <v>24.3</v>
      </c>
      <c r="BN31" s="8">
        <v>28.9</v>
      </c>
      <c r="BO31" s="8">
        <v>27.5</v>
      </c>
      <c r="BP31" s="8">
        <v>20.5</v>
      </c>
      <c r="BQ31" s="8">
        <v>21.9</v>
      </c>
      <c r="BR31" s="8">
        <v>27.4</v>
      </c>
      <c r="BS31" s="8">
        <v>22.6</v>
      </c>
      <c r="BT31" s="8">
        <v>19.5</v>
      </c>
      <c r="BU31" s="8">
        <v>20.3</v>
      </c>
      <c r="BV31" s="8">
        <v>25.15</v>
      </c>
      <c r="BW31" s="8">
        <v>22.1</v>
      </c>
      <c r="BX31" s="8">
        <v>5.9</v>
      </c>
    </row>
    <row r="32" spans="2:76" ht="15.75" x14ac:dyDescent="0.3">
      <c r="B32" s="7" t="s">
        <v>112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>
        <v>17.5</v>
      </c>
      <c r="BA32" s="8">
        <v>19.600000000000001</v>
      </c>
      <c r="BB32" s="8">
        <v>25.4</v>
      </c>
      <c r="BC32" s="8">
        <v>23.9</v>
      </c>
      <c r="BD32" s="8">
        <v>23.9</v>
      </c>
      <c r="BE32" s="8">
        <v>24.4</v>
      </c>
      <c r="BF32" s="8">
        <v>27.6</v>
      </c>
      <c r="BG32" s="8">
        <v>26.1</v>
      </c>
      <c r="BH32" s="8">
        <v>23.4</v>
      </c>
      <c r="BI32" s="8">
        <v>20.7</v>
      </c>
      <c r="BJ32" s="8">
        <v>29.1</v>
      </c>
      <c r="BK32" s="8">
        <v>26.4</v>
      </c>
      <c r="BL32" s="8">
        <v>22.8</v>
      </c>
      <c r="BM32" s="8">
        <v>23.3</v>
      </c>
      <c r="BN32" s="8">
        <v>28.6</v>
      </c>
      <c r="BO32" s="8">
        <v>25.1</v>
      </c>
      <c r="BP32" s="8">
        <v>18.100000000000001</v>
      </c>
      <c r="BQ32" s="8">
        <v>18.8</v>
      </c>
      <c r="BR32" s="8">
        <v>22.8</v>
      </c>
      <c r="BS32" s="8">
        <v>18.3</v>
      </c>
      <c r="BT32" s="8">
        <v>15.9</v>
      </c>
      <c r="BU32" s="8">
        <v>16.2</v>
      </c>
      <c r="BV32" s="8">
        <v>21.68</v>
      </c>
      <c r="BW32" s="8">
        <v>18.399999999999999</v>
      </c>
      <c r="BX32" s="8">
        <v>7.1</v>
      </c>
    </row>
    <row r="33" spans="2:76" ht="15.75" x14ac:dyDescent="0.3">
      <c r="B33" s="9" t="s">
        <v>46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>
        <f t="shared" ref="AE33:BF33" si="9">+SUM(AE30:AE32)</f>
        <v>0</v>
      </c>
      <c r="AF33" s="10">
        <f t="shared" si="9"/>
        <v>0</v>
      </c>
      <c r="AG33" s="10">
        <f t="shared" si="9"/>
        <v>0</v>
      </c>
      <c r="AH33" s="10">
        <f t="shared" si="9"/>
        <v>0</v>
      </c>
      <c r="AI33" s="10">
        <f t="shared" si="9"/>
        <v>0</v>
      </c>
      <c r="AJ33" s="10">
        <f t="shared" si="9"/>
        <v>0</v>
      </c>
      <c r="AK33" s="10">
        <f t="shared" si="9"/>
        <v>0</v>
      </c>
      <c r="AL33" s="10">
        <f t="shared" si="9"/>
        <v>0</v>
      </c>
      <c r="AM33" s="10">
        <f t="shared" si="9"/>
        <v>0</v>
      </c>
      <c r="AN33" s="10">
        <f t="shared" si="9"/>
        <v>0</v>
      </c>
      <c r="AO33" s="10">
        <f t="shared" si="9"/>
        <v>0</v>
      </c>
      <c r="AP33" s="10">
        <f t="shared" si="9"/>
        <v>0</v>
      </c>
      <c r="AQ33" s="10">
        <f t="shared" si="9"/>
        <v>0</v>
      </c>
      <c r="AR33" s="10">
        <f t="shared" si="9"/>
        <v>0</v>
      </c>
      <c r="AS33" s="10">
        <f t="shared" si="9"/>
        <v>0</v>
      </c>
      <c r="AT33" s="10">
        <f t="shared" si="9"/>
        <v>0</v>
      </c>
      <c r="AU33" s="10">
        <f t="shared" si="9"/>
        <v>0</v>
      </c>
      <c r="AV33" s="10">
        <f t="shared" si="9"/>
        <v>0</v>
      </c>
      <c r="AW33" s="10">
        <f t="shared" si="9"/>
        <v>0</v>
      </c>
      <c r="AX33" s="10">
        <f t="shared" si="9"/>
        <v>0</v>
      </c>
      <c r="AY33" s="10">
        <f t="shared" si="9"/>
        <v>0</v>
      </c>
      <c r="AZ33" s="10">
        <f t="shared" si="9"/>
        <v>222.4</v>
      </c>
      <c r="BA33" s="10">
        <f t="shared" si="9"/>
        <v>251.1</v>
      </c>
      <c r="BB33" s="10">
        <f t="shared" si="9"/>
        <v>302.79999999999995</v>
      </c>
      <c r="BC33" s="10">
        <f t="shared" si="9"/>
        <v>272</v>
      </c>
      <c r="BD33" s="10">
        <f t="shared" si="9"/>
        <v>254.8</v>
      </c>
      <c r="BE33" s="10">
        <f t="shared" si="9"/>
        <v>267.5</v>
      </c>
      <c r="BF33" s="10">
        <f t="shared" si="9"/>
        <v>300.70000000000005</v>
      </c>
      <c r="BG33" s="10">
        <v>271.10000000000002</v>
      </c>
      <c r="BH33" s="10">
        <v>230.3</v>
      </c>
      <c r="BI33" s="10">
        <f>+SUM(BI30:BI32)</f>
        <v>227.5</v>
      </c>
      <c r="BJ33" s="10">
        <f>+SUM(BJ30:BJ32)</f>
        <v>283.7</v>
      </c>
      <c r="BK33" s="10">
        <f>+SUM(BK30:BK32)</f>
        <v>255</v>
      </c>
      <c r="BL33" s="10">
        <f>+SUM(BL30:BL32)</f>
        <v>233.10000000000002</v>
      </c>
      <c r="BM33" s="10">
        <v>239.4</v>
      </c>
      <c r="BN33" s="10">
        <f>+SUM(BN30:BN32)</f>
        <v>292.40000000000003</v>
      </c>
      <c r="BO33" s="10">
        <f>+SUM(BO30:BO32)</f>
        <v>257</v>
      </c>
      <c r="BP33" s="10">
        <v>208.2</v>
      </c>
      <c r="BQ33" s="10">
        <v>221.4</v>
      </c>
      <c r="BR33" s="10">
        <v>233.6</v>
      </c>
      <c r="BS33" s="10">
        <f>+SUM(BS30:BS32)</f>
        <v>200.9</v>
      </c>
      <c r="BT33" s="10">
        <f>+SUM(BT30:BT32)</f>
        <v>182.8</v>
      </c>
      <c r="BU33" s="10">
        <f>+SUM(BU30:BU32)</f>
        <v>186.7</v>
      </c>
      <c r="BV33" s="10">
        <f t="shared" ref="BV33:BX33" si="10">+SUM(BV30:BV32)</f>
        <v>213.18</v>
      </c>
      <c r="BW33" s="10">
        <f t="shared" si="10"/>
        <v>182.6</v>
      </c>
      <c r="BX33" s="10">
        <f t="shared" si="10"/>
        <v>85.9</v>
      </c>
    </row>
    <row r="34" spans="2:76" s="15" customFormat="1" ht="15.75" x14ac:dyDescent="0.3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</row>
    <row r="35" spans="2:76" ht="16.5" thickBot="1" x14ac:dyDescent="0.35">
      <c r="B35" s="5" t="s">
        <v>52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</row>
    <row r="36" spans="2:76" ht="15.75" x14ac:dyDescent="0.3">
      <c r="B36" s="7" t="s">
        <v>116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>
        <v>44.3</v>
      </c>
      <c r="BR36" s="8">
        <v>59.6</v>
      </c>
      <c r="BS36" s="8">
        <v>50.1</v>
      </c>
      <c r="BT36" s="8">
        <v>43.8</v>
      </c>
      <c r="BU36" s="8">
        <v>43.24</v>
      </c>
      <c r="BV36" s="8">
        <v>57.89</v>
      </c>
      <c r="BW36" s="8">
        <v>46.2</v>
      </c>
      <c r="BX36" s="8">
        <v>27.8</v>
      </c>
    </row>
    <row r="37" spans="2:76" ht="15.75" x14ac:dyDescent="0.3">
      <c r="B37" s="7" t="s">
        <v>117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>
        <v>2.7</v>
      </c>
      <c r="BR37" s="8">
        <v>4.5</v>
      </c>
      <c r="BS37" s="8">
        <v>4.2</v>
      </c>
      <c r="BT37" s="8">
        <v>3</v>
      </c>
      <c r="BU37" s="8">
        <v>3.04</v>
      </c>
      <c r="BV37" s="8">
        <v>4.95</v>
      </c>
      <c r="BW37" s="8">
        <v>5.2</v>
      </c>
      <c r="BX37" s="8">
        <v>3.4</v>
      </c>
    </row>
    <row r="38" spans="2:76" ht="15.75" x14ac:dyDescent="0.3">
      <c r="B38" s="7" t="s">
        <v>112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>
        <v>0.6</v>
      </c>
      <c r="BR38" s="8">
        <v>0.7</v>
      </c>
      <c r="BS38" s="8">
        <v>0.7</v>
      </c>
      <c r="BT38" s="8">
        <v>0.8</v>
      </c>
      <c r="BU38" s="8">
        <v>0.92</v>
      </c>
      <c r="BV38" s="8">
        <v>1.3</v>
      </c>
      <c r="BW38" s="8">
        <v>1.2</v>
      </c>
      <c r="BX38" s="8">
        <v>1.4</v>
      </c>
    </row>
    <row r="39" spans="2:76" ht="15.75" x14ac:dyDescent="0.3">
      <c r="B39" s="9" t="s">
        <v>46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10">
        <f t="shared" ref="AE39:BX39" si="11">+SUM(AE36:AE38)</f>
        <v>0</v>
      </c>
      <c r="AF39" s="10">
        <f t="shared" si="11"/>
        <v>0</v>
      </c>
      <c r="AG39" s="10">
        <f t="shared" si="11"/>
        <v>0</v>
      </c>
      <c r="AH39" s="10">
        <f t="shared" si="11"/>
        <v>0</v>
      </c>
      <c r="AI39" s="10">
        <f t="shared" si="11"/>
        <v>0</v>
      </c>
      <c r="AJ39" s="10">
        <f t="shared" si="11"/>
        <v>0</v>
      </c>
      <c r="AK39" s="10">
        <f t="shared" si="11"/>
        <v>0</v>
      </c>
      <c r="AL39" s="10">
        <f t="shared" si="11"/>
        <v>0</v>
      </c>
      <c r="AM39" s="10">
        <f t="shared" si="11"/>
        <v>0</v>
      </c>
      <c r="AN39" s="10">
        <f t="shared" si="11"/>
        <v>0</v>
      </c>
      <c r="AO39" s="10">
        <f t="shared" si="11"/>
        <v>0</v>
      </c>
      <c r="AP39" s="10">
        <f t="shared" si="11"/>
        <v>0</v>
      </c>
      <c r="AQ39" s="10">
        <f t="shared" si="11"/>
        <v>0</v>
      </c>
      <c r="AR39" s="10">
        <f t="shared" si="11"/>
        <v>0</v>
      </c>
      <c r="AS39" s="10">
        <f t="shared" si="11"/>
        <v>0</v>
      </c>
      <c r="AT39" s="10">
        <f t="shared" si="11"/>
        <v>0</v>
      </c>
      <c r="AU39" s="10">
        <f t="shared" si="11"/>
        <v>0</v>
      </c>
      <c r="AV39" s="10">
        <f t="shared" si="11"/>
        <v>0</v>
      </c>
      <c r="AW39" s="10">
        <f t="shared" si="11"/>
        <v>0</v>
      </c>
      <c r="AX39" s="10">
        <f t="shared" si="11"/>
        <v>0</v>
      </c>
      <c r="AY39" s="10">
        <f t="shared" si="11"/>
        <v>0</v>
      </c>
      <c r="AZ39" s="10">
        <f t="shared" si="11"/>
        <v>0</v>
      </c>
      <c r="BA39" s="10">
        <f t="shared" si="11"/>
        <v>0</v>
      </c>
      <c r="BB39" s="10">
        <f t="shared" si="11"/>
        <v>0</v>
      </c>
      <c r="BC39" s="10">
        <f t="shared" si="11"/>
        <v>0</v>
      </c>
      <c r="BD39" s="10">
        <f t="shared" si="11"/>
        <v>0</v>
      </c>
      <c r="BE39" s="10">
        <f t="shared" si="11"/>
        <v>0</v>
      </c>
      <c r="BF39" s="10">
        <f t="shared" si="11"/>
        <v>0</v>
      </c>
      <c r="BG39" s="10">
        <f t="shared" si="11"/>
        <v>0</v>
      </c>
      <c r="BH39" s="10">
        <f t="shared" si="11"/>
        <v>0</v>
      </c>
      <c r="BI39" s="10">
        <f t="shared" si="11"/>
        <v>0</v>
      </c>
      <c r="BJ39" s="10">
        <f t="shared" si="11"/>
        <v>0</v>
      </c>
      <c r="BK39" s="10">
        <f t="shared" si="11"/>
        <v>0</v>
      </c>
      <c r="BL39" s="10">
        <f t="shared" si="11"/>
        <v>0</v>
      </c>
      <c r="BM39" s="10">
        <f t="shared" si="11"/>
        <v>0</v>
      </c>
      <c r="BN39" s="10">
        <f t="shared" si="11"/>
        <v>0</v>
      </c>
      <c r="BO39" s="10">
        <f t="shared" si="11"/>
        <v>0</v>
      </c>
      <c r="BP39" s="10">
        <f t="shared" si="11"/>
        <v>0</v>
      </c>
      <c r="BQ39" s="10">
        <f t="shared" si="11"/>
        <v>47.6</v>
      </c>
      <c r="BR39" s="10">
        <f t="shared" si="11"/>
        <v>64.8</v>
      </c>
      <c r="BS39" s="10">
        <f t="shared" si="11"/>
        <v>55.000000000000007</v>
      </c>
      <c r="BT39" s="10">
        <f t="shared" si="11"/>
        <v>47.599999999999994</v>
      </c>
      <c r="BU39" s="10">
        <f t="shared" si="11"/>
        <v>47.2</v>
      </c>
      <c r="BV39" s="10">
        <f t="shared" si="11"/>
        <v>64.14</v>
      </c>
      <c r="BW39" s="10">
        <f t="shared" si="11"/>
        <v>52.600000000000009</v>
      </c>
      <c r="BX39" s="10">
        <f t="shared" si="11"/>
        <v>32.6</v>
      </c>
    </row>
    <row r="40" spans="2:76" ht="15" customHeight="1" x14ac:dyDescent="0.25"/>
    <row r="41" spans="2:76" ht="15" customHeight="1" x14ac:dyDescent="0.25"/>
    <row r="42" spans="2:76" ht="15" customHeight="1" x14ac:dyDescent="0.25"/>
    <row r="43" spans="2:76" ht="15" customHeight="1" x14ac:dyDescent="0.25"/>
    <row r="44" spans="2:76" ht="15" customHeight="1" x14ac:dyDescent="0.25"/>
    <row r="45" spans="2:76" ht="15" customHeight="1" x14ac:dyDescent="0.25"/>
    <row r="46" spans="2:76" ht="15" customHeight="1" x14ac:dyDescent="0.25"/>
    <row r="47" spans="2:76" ht="15" customHeight="1" x14ac:dyDescent="0.25"/>
    <row r="48" spans="2:76" ht="15" customHeight="1" x14ac:dyDescent="0.25"/>
    <row r="49" ht="15" customHeight="1" x14ac:dyDescent="0.25"/>
    <row r="50" ht="15" customHeight="1" x14ac:dyDescent="0.25"/>
    <row r="51" ht="15" customHeight="1" x14ac:dyDescent="0.25"/>
  </sheetData>
  <pageMargins left="0.7" right="0.7" top="0.75" bottom="0.75" header="0.3" footer="0.3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VOLUME</vt:lpstr>
      <vt:lpstr>TRANSACTIONS</vt:lpstr>
      <vt:lpstr>VOLUMEN</vt:lpstr>
      <vt:lpstr>TRANSACCIONES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Cruz, Maria Fernanda</dc:creator>
  <cp:lastModifiedBy>SAP</cp:lastModifiedBy>
  <dcterms:created xsi:type="dcterms:W3CDTF">2019-09-20T19:49:44Z</dcterms:created>
  <dcterms:modified xsi:type="dcterms:W3CDTF">2020-07-24T18:24:49Z</dcterms:modified>
</cp:coreProperties>
</file>